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91" activeTab="5"/>
  </bookViews>
  <sheets>
    <sheet name="De Para Anss " sheetId="1" r:id="rId1"/>
    <sheet name="De Para Anvs" sheetId="2" r:id="rId2"/>
    <sheet name="De Para Fiocruz" sheetId="3" r:id="rId3"/>
    <sheet name="De Para Funasa" sheetId="4" r:id="rId4"/>
    <sheet name="De Para Fundo" sheetId="5" r:id="rId5"/>
    <sheet name="UNIDADES" sheetId="6" r:id="rId6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'De Para Anss '!$A$1:$M$34</definedName>
    <definedName name="_xlnm.Print_Area" localSheetId="1">'De Para Anvs'!$A$1:$M$44</definedName>
    <definedName name="_xlnm.Print_Area" localSheetId="2">'De Para Fiocruz'!$A$1:$M$56</definedName>
    <definedName name="_xlnm.Print_Area" localSheetId="3">'De Para Funasa'!$A$1:$N$100</definedName>
    <definedName name="_xlnm.Print_Area" localSheetId="4">'De Para Fundo'!$A$1:$M$223</definedName>
    <definedName name="_xlnm.Print_Area" localSheetId="5">'UNIDADES'!$A$1:$H$93</definedName>
    <definedName name="_xlnm.Print_Titles" localSheetId="2">'De Para Fiocruz'!$1:$10</definedName>
    <definedName name="_xlnm.Print_Titles" localSheetId="3">'De Para Funasa'!$1:$11</definedName>
    <definedName name="_xlnm.Print_Titles" localSheetId="4">'De Para Fundo'!$1:$11</definedName>
  </definedNames>
  <calcPr fullCalcOnLoad="1"/>
</workbook>
</file>

<file path=xl/sharedStrings.xml><?xml version="1.0" encoding="utf-8"?>
<sst xmlns="http://schemas.openxmlformats.org/spreadsheetml/2006/main" count="2437" uniqueCount="944">
  <si>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</si>
  <si>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</si>
  <si>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</si>
  <si>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</si>
  <si>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t>Precatórios (Pagos)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</si>
  <si>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</si>
  <si>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</si>
  <si>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</si>
  <si>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</si>
  <si>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</si>
  <si>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</si>
  <si>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</si>
  <si>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</si>
  <si>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38594</t>
  </si>
  <si>
    <t>38614</t>
  </si>
  <si>
    <t>38604</t>
  </si>
  <si>
    <t>39844</t>
  </si>
  <si>
    <t>55284</t>
  </si>
  <si>
    <t>38595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</si>
  <si>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</si>
  <si>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</si>
  <si>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</si>
  <si>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</si>
  <si>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</si>
  <si>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</si>
  <si>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</si>
  <si>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</si>
  <si>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</si>
  <si>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</si>
  <si>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</si>
  <si>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</si>
  <si>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</si>
  <si>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</si>
  <si>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</si>
  <si>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</si>
  <si>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</si>
  <si>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</si>
  <si>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</si>
  <si>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</si>
  <si>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</si>
  <si>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</si>
  <si>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</si>
  <si>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</si>
  <si>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</si>
  <si>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</si>
  <si>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</si>
  <si>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</si>
  <si>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</si>
  <si>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</si>
  <si>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</si>
  <si>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</si>
  <si>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</si>
  <si>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</si>
  <si>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</si>
  <si>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</si>
  <si>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</si>
  <si>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</si>
  <si>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</si>
  <si>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</si>
  <si>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</si>
  <si>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</si>
  <si>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</si>
  <si>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</si>
  <si>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</si>
  <si>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</si>
  <si>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</si>
  <si>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</si>
  <si>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</si>
  <si>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</si>
  <si>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</si>
  <si>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</si>
  <si>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</si>
  <si>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</si>
  <si>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</si>
  <si>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</si>
  <si>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</si>
  <si>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</si>
  <si>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</si>
  <si>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</si>
  <si>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</si>
  <si>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</si>
  <si>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</si>
  <si>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</si>
  <si>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</si>
  <si>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</si>
  <si>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</si>
  <si>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</si>
  <si>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</si>
  <si>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</si>
  <si>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</si>
  <si>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SD ATUAL PREC</t>
  </si>
  <si>
    <t>DIFERENÇA</t>
  </si>
  <si>
    <t>Produção de Imunobiológicos</t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</si>
  <si>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</si>
  <si>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</si>
  <si>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</si>
  <si>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</si>
  <si>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</si>
  <si>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</si>
  <si>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</si>
  <si>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</si>
  <si>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</si>
  <si>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</si>
  <si>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</si>
  <si>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</si>
  <si>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</si>
  <si>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</si>
  <si>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</si>
  <si>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</si>
  <si>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</si>
  <si>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</si>
  <si>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</si>
  <si>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</si>
  <si>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</si>
  <si>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</si>
  <si>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</si>
  <si>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</si>
  <si>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</si>
  <si>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</si>
  <si>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</si>
  <si>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</si>
  <si>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t>TOTAL - Câncer Cérvico-Uterino</t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</si>
  <si>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</si>
  <si>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</si>
  <si>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</si>
  <si>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</si>
  <si>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</si>
  <si>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</si>
  <si>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</si>
  <si>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</si>
  <si>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</si>
  <si>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</si>
  <si>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</si>
  <si>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</si>
  <si>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</si>
  <si>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</si>
  <si>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</si>
  <si>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</si>
  <si>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</si>
  <si>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</si>
  <si>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</si>
  <si>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</si>
  <si>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</si>
  <si>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</si>
  <si>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</si>
  <si>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</si>
  <si>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</si>
  <si>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</si>
  <si>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</si>
  <si>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</si>
  <si>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</si>
  <si>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</si>
  <si>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</si>
  <si>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</si>
  <si>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</si>
  <si>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</si>
  <si>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</si>
  <si>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</si>
  <si>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</si>
  <si>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</si>
  <si>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</si>
  <si>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</si>
  <si>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</si>
  <si>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</si>
  <si>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</si>
  <si>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</si>
  <si>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</si>
  <si>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</si>
  <si>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</si>
  <si>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</si>
  <si>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</si>
  <si>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</si>
  <si>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</si>
  <si>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</si>
  <si>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</si>
  <si>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</si>
  <si>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</si>
  <si>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</si>
  <si>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</si>
  <si>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</si>
  <si>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Em R$ 1,00</t>
  </si>
  <si>
    <t>TOTAL  -  GERAL</t>
  </si>
  <si>
    <t>TOTAL  -  EXCLUSIVE PESSOAL E DÍVIDA</t>
  </si>
  <si>
    <t>39840031 4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</si>
  <si>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</si>
  <si>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</si>
  <si>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</si>
  <si>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</si>
  <si>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</si>
  <si>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</si>
  <si>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</si>
  <si>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</si>
  <si>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</si>
  <si>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</si>
  <si>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</si>
  <si>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</si>
  <si>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</si>
  <si>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</si>
  <si>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</si>
  <si>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</si>
  <si>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</si>
  <si>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</si>
  <si>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</si>
  <si>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</si>
  <si>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</si>
  <si>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</si>
  <si>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</si>
  <si>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</si>
  <si>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</si>
  <si>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</si>
  <si>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</si>
  <si>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</si>
  <si>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</si>
  <si>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</si>
  <si>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</si>
  <si>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</si>
  <si>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>44560001</t>
  </si>
  <si>
    <t>38460001</t>
  </si>
  <si>
    <t>43100001</t>
  </si>
  <si>
    <t>38860001</t>
  </si>
  <si>
    <t>45300001</t>
  </si>
  <si>
    <t>55180001</t>
  </si>
  <si>
    <t>43150001</t>
  </si>
  <si>
    <t>43160001</t>
  </si>
  <si>
    <t>43190001</t>
  </si>
  <si>
    <t>43760001</t>
  </si>
  <si>
    <t>05910001</t>
  </si>
  <si>
    <t>06010001</t>
  </si>
  <si>
    <t>0002/0004</t>
  </si>
  <si>
    <t>0004/0010</t>
  </si>
  <si>
    <t>0004/0024</t>
  </si>
  <si>
    <t>0006/0030</t>
  </si>
  <si>
    <t>0004/0016</t>
  </si>
  <si>
    <t>0006/0012</t>
  </si>
  <si>
    <t>0004/0014</t>
  </si>
  <si>
    <t>4525</t>
  </si>
  <si>
    <t>0018/0894</t>
  </si>
  <si>
    <t>0002/1738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</si>
  <si>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</si>
  <si>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</si>
  <si>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</si>
  <si>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</si>
  <si>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</si>
  <si>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</si>
  <si>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</si>
  <si>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</si>
  <si>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</si>
  <si>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</si>
  <si>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</si>
  <si>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</si>
  <si>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43020101</t>
  </si>
  <si>
    <t>43020019</t>
  </si>
  <si>
    <t>43240010</t>
  </si>
  <si>
    <t>43750033</t>
  </si>
  <si>
    <t>43010033</t>
  </si>
  <si>
    <t>43020025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</si>
  <si>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</si>
  <si>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</si>
  <si>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</si>
  <si>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</si>
  <si>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</si>
  <si>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</si>
  <si>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</si>
  <si>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</si>
  <si>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</si>
  <si>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</si>
  <si>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</si>
  <si>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</si>
  <si>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</si>
  <si>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</si>
  <si>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</si>
  <si>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</si>
  <si>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</si>
  <si>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</si>
  <si>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</si>
  <si>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</si>
  <si>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</si>
  <si>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</si>
  <si>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</si>
  <si>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</si>
  <si>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</si>
  <si>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</si>
  <si>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</si>
  <si>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</si>
  <si>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</si>
  <si>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27430001</t>
  </si>
  <si>
    <t>39280001</t>
  </si>
  <si>
    <t>43700001</t>
  </si>
  <si>
    <t>02180001</t>
  </si>
  <si>
    <t>02190001</t>
  </si>
  <si>
    <t>02200001</t>
  </si>
  <si>
    <t>02210001</t>
  </si>
  <si>
    <t>39170001</t>
  </si>
  <si>
    <t>39230001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</si>
  <si>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</si>
  <si>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</si>
  <si>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</si>
  <si>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</si>
  <si>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</si>
  <si>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</si>
  <si>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</si>
  <si>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</si>
  <si>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</si>
  <si>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</si>
  <si>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</si>
  <si>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</si>
  <si>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</si>
  <si>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</si>
  <si>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</si>
  <si>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</si>
  <si>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</si>
  <si>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</si>
  <si>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</si>
  <si>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</si>
  <si>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</si>
  <si>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</si>
  <si>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</si>
  <si>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</si>
  <si>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</si>
  <si>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</si>
  <si>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</si>
  <si>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</si>
  <si>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</si>
  <si>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</si>
  <si>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</si>
  <si>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</si>
  <si>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</si>
  <si>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</si>
  <si>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</si>
  <si>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</si>
  <si>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</si>
  <si>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</si>
  <si>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</si>
  <si>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</si>
  <si>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</si>
  <si>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</si>
  <si>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</si>
  <si>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</si>
  <si>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</si>
  <si>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t>3900</t>
  </si>
  <si>
    <t>3901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</si>
  <si>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</si>
  <si>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</si>
  <si>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</si>
  <si>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</si>
  <si>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</si>
  <si>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</si>
  <si>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</si>
  <si>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</si>
  <si>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</si>
  <si>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</si>
  <si>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</si>
  <si>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</si>
  <si>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</si>
  <si>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</si>
  <si>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</si>
  <si>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</si>
  <si>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</si>
  <si>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</si>
  <si>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</si>
  <si>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</si>
  <si>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</si>
  <si>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</si>
  <si>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</si>
  <si>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</si>
  <si>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</si>
  <si>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</si>
  <si>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</si>
  <si>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</si>
  <si>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</si>
  <si>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</si>
  <si>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</si>
  <si>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</si>
  <si>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</si>
  <si>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</si>
  <si>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</si>
  <si>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</si>
  <si>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</si>
  <si>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</si>
  <si>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</si>
  <si>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</si>
  <si>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</si>
  <si>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</si>
  <si>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</si>
  <si>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</si>
  <si>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</si>
  <si>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</si>
  <si>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</si>
  <si>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</si>
  <si>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</si>
  <si>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</si>
  <si>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</si>
  <si>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</si>
  <si>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</si>
  <si>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</si>
  <si>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LIQUIDADO</t>
  </si>
  <si>
    <t>SALDO</t>
  </si>
  <si>
    <t>Coordenação de Acompanhamento e Avaliação - CAA</t>
  </si>
  <si>
    <t>FUNCIONAL PROGRAMÁTICA</t>
  </si>
  <si>
    <t>A LIQUIDAR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</si>
  <si>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</si>
  <si>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</si>
  <si>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</si>
  <si>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</si>
  <si>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</si>
  <si>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</si>
  <si>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</si>
  <si>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</si>
  <si>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</si>
  <si>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</si>
  <si>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</si>
  <si>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</si>
  <si>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</si>
  <si>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43720014</t>
  </si>
  <si>
    <t>44560004</t>
  </si>
  <si>
    <t>21010002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</si>
  <si>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</si>
  <si>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</si>
  <si>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</si>
  <si>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</si>
  <si>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</si>
  <si>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</si>
  <si>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</si>
  <si>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</si>
  <si>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CONSOLIDADO - Ministério da Saúde</t>
  </si>
  <si>
    <t>ITENS GLOBAIS</t>
  </si>
  <si>
    <t>PESSOAL ATIVO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</si>
  <si>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</si>
  <si>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</si>
  <si>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</si>
  <si>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TOTAL - G.H.C.</t>
  </si>
  <si>
    <r>
      <t xml:space="preserve">Func. Grupo Hospitalar Conceição - </t>
    </r>
    <r>
      <rPr>
        <b/>
        <sz val="20"/>
        <rFont val="Arial"/>
        <family val="2"/>
      </rPr>
      <t>GHC</t>
    </r>
    <r>
      <rPr>
        <sz val="20"/>
        <rFont val="Arial"/>
        <family val="2"/>
      </rPr>
      <t xml:space="preserve"> - RS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</si>
  <si>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</si>
  <si>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</si>
  <si>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</si>
  <si>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</si>
  <si>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</si>
  <si>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</si>
  <si>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</si>
  <si>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</si>
  <si>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</si>
  <si>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</si>
  <si>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</si>
  <si>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</si>
  <si>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</si>
  <si>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</si>
  <si>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</si>
  <si>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</si>
  <si>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</si>
  <si>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</si>
  <si>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</si>
  <si>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</si>
  <si>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</si>
  <si>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</si>
  <si>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</si>
  <si>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</si>
  <si>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</si>
  <si>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</si>
  <si>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</si>
  <si>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</si>
  <si>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</si>
  <si>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</si>
  <si>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TOTAL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</si>
  <si>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</si>
  <si>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</si>
  <si>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</si>
  <si>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</si>
  <si>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</si>
  <si>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</si>
  <si>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</si>
  <si>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</si>
  <si>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</si>
  <si>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</si>
  <si>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0104/0490</t>
  </si>
  <si>
    <t>0084/0550</t>
  </si>
  <si>
    <t>0080/0476</t>
  </si>
  <si>
    <t>0104/0196</t>
  </si>
  <si>
    <t>0018/0530</t>
  </si>
  <si>
    <t>0011</t>
  </si>
  <si>
    <t>4301</t>
  </si>
  <si>
    <t>4302</t>
  </si>
  <si>
    <t>0021</t>
  </si>
  <si>
    <t>843</t>
  </si>
  <si>
    <t>844</t>
  </si>
  <si>
    <t>0905</t>
  </si>
  <si>
    <t>38680013 4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</si>
  <si>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</si>
  <si>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</si>
  <si>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</si>
  <si>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</si>
  <si>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</si>
  <si>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</si>
  <si>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</si>
  <si>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</si>
  <si>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</si>
  <si>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</si>
  <si>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</si>
  <si>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</si>
  <si>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</si>
  <si>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</si>
  <si>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</si>
  <si>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</si>
  <si>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</si>
  <si>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</si>
  <si>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</si>
  <si>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</si>
  <si>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</si>
  <si>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3846</t>
  </si>
  <si>
    <t>4310</t>
  </si>
  <si>
    <t>3886</t>
  </si>
  <si>
    <t>4530</t>
  </si>
  <si>
    <t>5518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</si>
  <si>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</si>
  <si>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</si>
  <si>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</si>
  <si>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</si>
  <si>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</si>
  <si>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</si>
  <si>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</si>
  <si>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</si>
  <si>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</si>
  <si>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</si>
  <si>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</si>
  <si>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</si>
  <si>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</si>
  <si>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</si>
  <si>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</si>
  <si>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</si>
  <si>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</si>
  <si>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</si>
  <si>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</si>
  <si>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</si>
  <si>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</si>
  <si>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</si>
  <si>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</si>
  <si>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</si>
  <si>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</si>
  <si>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</si>
  <si>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</si>
  <si>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</si>
  <si>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</si>
  <si>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</si>
  <si>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</si>
  <si>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t>4339</t>
  </si>
  <si>
    <t>UNIDADE: Agência Nacional de Saúde Suplementar</t>
  </si>
  <si>
    <t>Atendimento à pacientes hemofílicos com fatores de coagulação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</si>
  <si>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</si>
  <si>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</si>
  <si>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</si>
  <si>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</si>
  <si>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</si>
  <si>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</si>
  <si>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</si>
  <si>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</si>
  <si>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</si>
  <si>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</si>
  <si>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</si>
  <si>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</si>
  <si>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</si>
  <si>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</si>
  <si>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</si>
  <si>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</si>
  <si>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</si>
  <si>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</si>
  <si>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</si>
  <si>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</si>
  <si>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</si>
  <si>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</si>
  <si>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</si>
  <si>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</si>
  <si>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</si>
  <si>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</si>
  <si>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</si>
  <si>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</si>
  <si>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</si>
  <si>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</si>
  <si>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</si>
  <si>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</si>
  <si>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</si>
  <si>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</si>
  <si>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</si>
  <si>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</si>
  <si>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</si>
  <si>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429910</t>
  </si>
  <si>
    <t>MINISTÉRIO DA SAÚDE</t>
  </si>
  <si>
    <t>Subsecretaria de Planejamento e Orçamento</t>
  </si>
  <si>
    <t>Coordenação-Geral de Orçamento e Finanças</t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</si>
  <si>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</si>
  <si>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</si>
  <si>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</si>
  <si>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</si>
  <si>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</si>
  <si>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</si>
  <si>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</si>
  <si>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</si>
  <si>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</si>
  <si>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</si>
  <si>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</si>
  <si>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</si>
  <si>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</si>
  <si>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</si>
  <si>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</si>
  <si>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</si>
  <si>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t>2017</t>
  </si>
  <si>
    <t>3847</t>
  </si>
  <si>
    <t>5872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</si>
  <si>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</si>
  <si>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</si>
  <si>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</si>
  <si>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</si>
  <si>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</si>
  <si>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</si>
  <si>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</si>
  <si>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</si>
  <si>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</si>
  <si>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</si>
  <si>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</si>
  <si>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</si>
  <si>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38831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</si>
  <si>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</si>
  <si>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</si>
  <si>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</si>
  <si>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</si>
  <si>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</si>
  <si>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</si>
  <si>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</si>
  <si>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</si>
  <si>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</si>
  <si>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</si>
  <si>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</si>
  <si>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</si>
  <si>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</si>
  <si>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</si>
  <si>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</si>
  <si>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</si>
  <si>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</si>
  <si>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</si>
  <si>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</si>
  <si>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</si>
  <si>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</si>
  <si>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</si>
  <si>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</si>
  <si>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</si>
  <si>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t>39320001</t>
  </si>
  <si>
    <t>39360001</t>
  </si>
  <si>
    <t>18410001</t>
  </si>
  <si>
    <t>39340001</t>
  </si>
  <si>
    <t>39510001</t>
  </si>
  <si>
    <t>39410001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</si>
  <si>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</si>
  <si>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</si>
  <si>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</si>
  <si>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</si>
  <si>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</si>
  <si>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</si>
  <si>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</si>
  <si>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</si>
  <si>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</si>
  <si>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</si>
  <si>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</si>
  <si>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</si>
  <si>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</si>
  <si>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</si>
  <si>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</si>
  <si>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</si>
  <si>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</si>
  <si>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</si>
  <si>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</si>
  <si>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</si>
  <si>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</si>
  <si>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</si>
  <si>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</si>
  <si>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</si>
  <si>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</si>
  <si>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</si>
  <si>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</si>
  <si>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</si>
  <si>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</si>
  <si>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</si>
  <si>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</si>
  <si>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</si>
  <si>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</si>
  <si>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</si>
  <si>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</si>
  <si>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</si>
  <si>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</si>
  <si>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</si>
  <si>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</si>
  <si>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</si>
  <si>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</si>
  <si>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</si>
  <si>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</si>
  <si>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</si>
  <si>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</si>
  <si>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</si>
  <si>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</si>
  <si>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</si>
  <si>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</si>
  <si>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</si>
  <si>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</si>
  <si>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</si>
  <si>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</si>
  <si>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</si>
  <si>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</si>
  <si>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</si>
  <si>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</si>
  <si>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</si>
  <si>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</si>
  <si>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</si>
  <si>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</si>
  <si>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</si>
  <si>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</si>
  <si>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</si>
  <si>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</si>
  <si>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</si>
  <si>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</si>
  <si>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</si>
  <si>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</si>
  <si>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</si>
  <si>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</si>
  <si>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</si>
  <si>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</si>
  <si>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</si>
  <si>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</si>
  <si>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</si>
  <si>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</si>
  <si>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</si>
  <si>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t>0008/0026</t>
  </si>
  <si>
    <t>0002/4442</t>
  </si>
  <si>
    <t>5569</t>
  </si>
  <si>
    <t>0004/0070</t>
  </si>
  <si>
    <t>0004/0012</t>
  </si>
  <si>
    <t>FUNCIONAL             PROGRAMÁTICA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</si>
  <si>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</si>
  <si>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</si>
  <si>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</si>
  <si>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</si>
  <si>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</si>
  <si>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</si>
  <si>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</si>
  <si>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</si>
  <si>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</si>
  <si>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</si>
  <si>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</si>
  <si>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</si>
  <si>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</si>
  <si>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t>0101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</si>
  <si>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</si>
  <si>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</si>
  <si>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</si>
  <si>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</si>
  <si>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t>Posição: ABRIL / 2003 ( ATUALIZADO ATÉ 30/04/2003 )</t>
  </si>
  <si>
    <t xml:space="preserve"> NÃO INCLUSO INSCRITOS EM JAN/2003 (R$ 86.146,93)</t>
  </si>
  <si>
    <t>PAGOS</t>
  </si>
  <si>
    <t>RESTOS A PAGAR</t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</si>
  <si>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</si>
  <si>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</si>
  <si>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</si>
  <si>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</si>
  <si>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</si>
  <si>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</si>
  <si>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t>0031 E 0043</t>
  </si>
  <si>
    <t>0031</t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</si>
  <si>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</si>
  <si>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</si>
  <si>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</si>
  <si>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</si>
  <si>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</si>
  <si>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</si>
  <si>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</si>
  <si>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</si>
  <si>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</si>
  <si>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</si>
  <si>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</si>
  <si>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</si>
  <si>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</si>
  <si>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</si>
  <si>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t>0004 / 0008</t>
  </si>
  <si>
    <r>
      <t xml:space="preserve">Controle de </t>
    </r>
    <r>
      <rPr>
        <b/>
        <sz val="20"/>
        <rFont val="Arial"/>
        <family val="2"/>
      </rPr>
      <t>Doenças Endêmicas</t>
    </r>
  </si>
  <si>
    <t>0006 / 0016</t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</si>
  <si>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</si>
  <si>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</si>
  <si>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</si>
  <si>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</si>
  <si>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INSCRITOS</t>
  </si>
  <si>
    <t>CANCELADOS</t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</si>
  <si>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</si>
  <si>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</si>
  <si>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</si>
  <si>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</si>
  <si>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</si>
  <si>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</si>
  <si>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</si>
  <si>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</si>
  <si>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</si>
  <si>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</si>
  <si>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</si>
  <si>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</si>
  <si>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</si>
  <si>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</si>
  <si>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</si>
  <si>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</si>
  <si>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</si>
  <si>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</si>
  <si>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</si>
  <si>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</si>
  <si>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</si>
  <si>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</si>
  <si>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</si>
  <si>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</si>
  <si>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</si>
  <si>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</si>
  <si>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</si>
  <si>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</si>
  <si>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</si>
  <si>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</si>
  <si>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</si>
  <si>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</si>
  <si>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</si>
  <si>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</si>
  <si>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</si>
  <si>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</si>
  <si>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</si>
  <si>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</si>
  <si>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</si>
  <si>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</si>
  <si>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</si>
  <si>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</si>
  <si>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</si>
  <si>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</si>
  <si>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</si>
  <si>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</si>
  <si>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</si>
  <si>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</si>
  <si>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</si>
  <si>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</si>
  <si>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</si>
  <si>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</si>
  <si>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</si>
  <si>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</si>
  <si>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</si>
  <si>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RESTOS A PAGAR - DE / PARA - 2002 A SEREM PAGOS EM 2003</t>
  </si>
  <si>
    <t>EXECUÇÃO DE RESTOS A PAGAR - 2002 A SEREM PAGOS EM 2003</t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</si>
  <si>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</si>
  <si>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</si>
  <si>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</si>
  <si>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</si>
  <si>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</si>
  <si>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</si>
  <si>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</si>
  <si>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</si>
  <si>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</si>
  <si>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</si>
  <si>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</si>
  <si>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</si>
  <si>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</si>
  <si>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</si>
  <si>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</si>
  <si>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</si>
  <si>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</si>
  <si>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</si>
  <si>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</si>
  <si>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</si>
  <si>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</si>
  <si>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</si>
  <si>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</si>
  <si>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</si>
  <si>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</si>
  <si>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</si>
  <si>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</si>
  <si>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</si>
  <si>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</si>
  <si>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</si>
  <si>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</si>
  <si>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</si>
  <si>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</si>
  <si>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20020001</t>
  </si>
  <si>
    <t>20030001</t>
  </si>
  <si>
    <t>43390001</t>
  </si>
  <si>
    <t>45720001</t>
  </si>
  <si>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</si>
  <si>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</si>
  <si>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</si>
  <si>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</si>
  <si>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</si>
  <si>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</si>
  <si>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</si>
  <si>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</si>
  <si>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</si>
  <si>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</si>
  <si>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</si>
  <si>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</si>
  <si>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</si>
  <si>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</si>
  <si>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</si>
  <si>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</si>
  <si>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</si>
  <si>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</si>
  <si>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</si>
  <si>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</si>
  <si>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</si>
  <si>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</si>
  <si>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</si>
  <si>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</si>
  <si>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</si>
  <si>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</si>
  <si>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</si>
  <si>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43730001</t>
  </si>
  <si>
    <t>44580001</t>
  </si>
  <si>
    <t>45600001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</si>
  <si>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</si>
  <si>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</si>
  <si>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</si>
  <si>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</si>
  <si>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</si>
  <si>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</si>
  <si>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</si>
  <si>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</si>
  <si>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</si>
  <si>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 xml:space="preserve">TOTAL - Assistência Médica </t>
  </si>
  <si>
    <t>Pessoal (Pagos)</t>
  </si>
  <si>
    <t>Gerencial</t>
  </si>
  <si>
    <t>Pagos</t>
  </si>
  <si>
    <t>Liquidados</t>
  </si>
  <si>
    <t>Cancelados</t>
  </si>
  <si>
    <t>REFORSUS (Liq)</t>
  </si>
  <si>
    <t>TOTAL - EXCLUSIVE PESSOAL</t>
  </si>
  <si>
    <t>TOTAL - Planos e Seguros Privados de Assistência Médica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</si>
  <si>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</si>
  <si>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</si>
  <si>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</si>
  <si>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</si>
  <si>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</si>
  <si>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</si>
  <si>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</si>
  <si>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</si>
  <si>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PESSOAL INATIVO E PENSIONISTA</t>
  </si>
  <si>
    <t xml:space="preserve">AMORTIZAÇÃO DA DÍVIDA        </t>
  </si>
  <si>
    <t>FNS</t>
  </si>
  <si>
    <t>27830001</t>
  </si>
  <si>
    <t>39000001</t>
  </si>
  <si>
    <t>39010001</t>
  </si>
  <si>
    <t>38910001</t>
  </si>
  <si>
    <t>39290001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</si>
</sst>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</numFmts>
  <fonts count="5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b/>
      <sz val="18"/>
      <name val="MS Sans Serif"/>
      <family val="2"/>
    </font>
    <font>
      <b/>
      <sz val="18"/>
      <color indexed="18"/>
      <name val="Arial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sz val="14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5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3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8" fontId="5" fillId="2" borderId="8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 horizontal="left"/>
    </xf>
    <xf numFmtId="38" fontId="5" fillId="2" borderId="10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38" fontId="16" fillId="3" borderId="5" xfId="0" applyNumberFormat="1" applyFont="1" applyFill="1" applyBorder="1" applyAlignment="1">
      <alignment horizontal="right"/>
    </xf>
    <xf numFmtId="38" fontId="16" fillId="3" borderId="6" xfId="0" applyNumberFormat="1" applyFont="1" applyFill="1" applyBorder="1" applyAlignment="1">
      <alignment horizontal="right"/>
    </xf>
    <xf numFmtId="38" fontId="16" fillId="3" borderId="10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0" fontId="15" fillId="4" borderId="5" xfId="0" applyFont="1" applyFill="1" applyBorder="1" applyAlignment="1">
      <alignment/>
    </xf>
    <xf numFmtId="38" fontId="15" fillId="4" borderId="6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/>
    </xf>
    <xf numFmtId="49" fontId="15" fillId="4" borderId="5" xfId="0" applyNumberFormat="1" applyFont="1" applyFill="1" applyBorder="1" applyAlignment="1">
      <alignment/>
    </xf>
    <xf numFmtId="49" fontId="14" fillId="4" borderId="5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49" fontId="5" fillId="4" borderId="3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0" fontId="18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38" fontId="18" fillId="3" borderId="5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/>
    </xf>
    <xf numFmtId="38" fontId="5" fillId="4" borderId="11" xfId="0" applyNumberFormat="1" applyFont="1" applyFill="1" applyBorder="1" applyAlignment="1">
      <alignment/>
    </xf>
    <xf numFmtId="0" fontId="18" fillId="3" borderId="9" xfId="0" applyFont="1" applyFill="1" applyBorder="1" applyAlignment="1">
      <alignment/>
    </xf>
    <xf numFmtId="49" fontId="5" fillId="4" borderId="9" xfId="0" applyNumberFormat="1" applyFont="1" applyFill="1" applyBorder="1" applyAlignment="1">
      <alignment/>
    </xf>
    <xf numFmtId="38" fontId="15" fillId="4" borderId="10" xfId="0" applyNumberFormat="1" applyFont="1" applyFill="1" applyBorder="1" applyAlignment="1">
      <alignment horizontal="right"/>
    </xf>
    <xf numFmtId="49" fontId="5" fillId="4" borderId="9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38" fontId="15" fillId="4" borderId="0" xfId="0" applyNumberFormat="1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38" fontId="19" fillId="4" borderId="0" xfId="0" applyNumberFormat="1" applyFont="1" applyFill="1" applyBorder="1" applyAlignment="1">
      <alignment/>
    </xf>
    <xf numFmtId="0" fontId="17" fillId="4" borderId="0" xfId="0" applyFont="1" applyFill="1" applyAlignment="1">
      <alignment/>
    </xf>
    <xf numFmtId="0" fontId="16" fillId="3" borderId="5" xfId="0" applyFont="1" applyFill="1" applyBorder="1" applyAlignment="1">
      <alignment/>
    </xf>
    <xf numFmtId="38" fontId="18" fillId="3" borderId="6" xfId="0" applyNumberFormat="1" applyFont="1" applyFill="1" applyBorder="1" applyAlignment="1">
      <alignment horizontal="right"/>
    </xf>
    <xf numFmtId="0" fontId="1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38" fontId="5" fillId="5" borderId="1" xfId="0" applyNumberFormat="1" applyFont="1" applyFill="1" applyBorder="1" applyAlignment="1">
      <alignment/>
    </xf>
    <xf numFmtId="38" fontId="5" fillId="5" borderId="2" xfId="0" applyNumberFormat="1" applyFont="1" applyFill="1" applyBorder="1" applyAlignment="1">
      <alignment/>
    </xf>
    <xf numFmtId="49" fontId="5" fillId="5" borderId="4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38" fontId="5" fillId="5" borderId="6" xfId="0" applyNumberFormat="1" applyFont="1" applyFill="1" applyBorder="1" applyAlignment="1">
      <alignment horizontal="right"/>
    </xf>
    <xf numFmtId="49" fontId="5" fillId="5" borderId="5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11" fontId="5" fillId="5" borderId="5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16" fillId="6" borderId="4" xfId="0" applyFont="1" applyFill="1" applyBorder="1" applyAlignment="1">
      <alignment/>
    </xf>
    <xf numFmtId="38" fontId="16" fillId="6" borderId="5" xfId="0" applyNumberFormat="1" applyFont="1" applyFill="1" applyBorder="1" applyAlignment="1">
      <alignment horizontal="right"/>
    </xf>
    <xf numFmtId="38" fontId="16" fillId="6" borderId="6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6" fillId="6" borderId="3" xfId="0" applyFont="1" applyFill="1" applyBorder="1" applyAlignment="1">
      <alignment/>
    </xf>
    <xf numFmtId="0" fontId="16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38" fontId="6" fillId="4" borderId="0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/>
    </xf>
    <xf numFmtId="38" fontId="6" fillId="5" borderId="0" xfId="0" applyNumberFormat="1" applyFont="1" applyFill="1" applyBorder="1" applyAlignment="1">
      <alignment horizontal="right"/>
    </xf>
    <xf numFmtId="0" fontId="16" fillId="3" borderId="12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/>
    </xf>
    <xf numFmtId="38" fontId="16" fillId="3" borderId="15" xfId="0" applyNumberFormat="1" applyFont="1" applyFill="1" applyBorder="1" applyAlignment="1">
      <alignment horizontal="right"/>
    </xf>
    <xf numFmtId="38" fontId="16" fillId="3" borderId="16" xfId="0" applyNumberFormat="1" applyFont="1" applyFill="1" applyBorder="1" applyAlignment="1">
      <alignment horizontal="right"/>
    </xf>
    <xf numFmtId="38" fontId="16" fillId="3" borderId="17" xfId="0" applyNumberFormat="1" applyFont="1" applyFill="1" applyBorder="1" applyAlignment="1">
      <alignment horizontal="right"/>
    </xf>
    <xf numFmtId="0" fontId="16" fillId="3" borderId="9" xfId="0" applyFont="1" applyFill="1" applyBorder="1" applyAlignment="1">
      <alignment horizontal="left"/>
    </xf>
    <xf numFmtId="0" fontId="19" fillId="4" borderId="18" xfId="0" applyFont="1" applyFill="1" applyBorder="1" applyAlignment="1">
      <alignment/>
    </xf>
    <xf numFmtId="38" fontId="19" fillId="4" borderId="19" xfId="0" applyNumberFormat="1" applyFont="1" applyFill="1" applyBorder="1" applyAlignment="1">
      <alignment/>
    </xf>
    <xf numFmtId="38" fontId="5" fillId="4" borderId="10" xfId="0" applyNumberFormat="1" applyFont="1" applyFill="1" applyBorder="1" applyAlignment="1">
      <alignment horizontal="right"/>
    </xf>
    <xf numFmtId="0" fontId="16" fillId="3" borderId="20" xfId="0" applyFont="1" applyFill="1" applyBorder="1" applyAlignment="1">
      <alignment/>
    </xf>
    <xf numFmtId="49" fontId="5" fillId="5" borderId="3" xfId="0" applyNumberFormat="1" applyFont="1" applyFill="1" applyBorder="1" applyAlignment="1">
      <alignment/>
    </xf>
    <xf numFmtId="0" fontId="16" fillId="6" borderId="9" xfId="0" applyFont="1" applyFill="1" applyBorder="1" applyAlignment="1">
      <alignment horizontal="left"/>
    </xf>
    <xf numFmtId="38" fontId="16" fillId="6" borderId="10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/>
    </xf>
    <xf numFmtId="38" fontId="5" fillId="5" borderId="8" xfId="0" applyNumberFormat="1" applyFont="1" applyFill="1" applyBorder="1" applyAlignment="1">
      <alignment/>
    </xf>
    <xf numFmtId="0" fontId="16" fillId="6" borderId="9" xfId="0" applyFont="1" applyFill="1" applyBorder="1" applyAlignment="1">
      <alignment/>
    </xf>
    <xf numFmtId="49" fontId="5" fillId="5" borderId="9" xfId="0" applyNumberFormat="1" applyFont="1" applyFill="1" applyBorder="1" applyAlignment="1">
      <alignment/>
    </xf>
    <xf numFmtId="38" fontId="5" fillId="5" borderId="10" xfId="0" applyNumberFormat="1" applyFont="1" applyFill="1" applyBorder="1" applyAlignment="1">
      <alignment horizontal="right"/>
    </xf>
    <xf numFmtId="0" fontId="16" fillId="6" borderId="12" xfId="0" applyFont="1" applyFill="1" applyBorder="1" applyAlignment="1">
      <alignment horizontal="left"/>
    </xf>
    <xf numFmtId="0" fontId="16" fillId="6" borderId="13" xfId="0" applyFont="1" applyFill="1" applyBorder="1" applyAlignment="1">
      <alignment horizontal="left"/>
    </xf>
    <xf numFmtId="0" fontId="16" fillId="6" borderId="14" xfId="0" applyFont="1" applyFill="1" applyBorder="1" applyAlignment="1">
      <alignment horizontal="center"/>
    </xf>
    <xf numFmtId="38" fontId="16" fillId="6" borderId="15" xfId="0" applyNumberFormat="1" applyFont="1" applyFill="1" applyBorder="1" applyAlignment="1">
      <alignment horizontal="right"/>
    </xf>
    <xf numFmtId="38" fontId="16" fillId="6" borderId="17" xfId="0" applyNumberFormat="1" applyFont="1" applyFill="1" applyBorder="1" applyAlignment="1">
      <alignment horizontal="right"/>
    </xf>
    <xf numFmtId="0" fontId="5" fillId="5" borderId="21" xfId="0" applyFont="1" applyFill="1" applyBorder="1" applyAlignment="1">
      <alignment/>
    </xf>
    <xf numFmtId="3" fontId="5" fillId="5" borderId="21" xfId="0" applyNumberFormat="1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0" fontId="16" fillId="3" borderId="13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0" fontId="18" fillId="3" borderId="12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38" fontId="18" fillId="3" borderId="15" xfId="0" applyNumberFormat="1" applyFont="1" applyFill="1" applyBorder="1" applyAlignment="1">
      <alignment horizontal="right"/>
    </xf>
    <xf numFmtId="38" fontId="18" fillId="3" borderId="16" xfId="0" applyNumberFormat="1" applyFont="1" applyFill="1" applyBorder="1" applyAlignment="1">
      <alignment horizontal="right"/>
    </xf>
    <xf numFmtId="38" fontId="18" fillId="3" borderId="17" xfId="0" applyNumberFormat="1" applyFont="1" applyFill="1" applyBorder="1" applyAlignment="1">
      <alignment horizontal="right"/>
    </xf>
    <xf numFmtId="38" fontId="18" fillId="3" borderId="10" xfId="0" applyNumberFormat="1" applyFont="1" applyFill="1" applyBorder="1" applyAlignment="1">
      <alignment horizontal="right"/>
    </xf>
    <xf numFmtId="0" fontId="15" fillId="4" borderId="18" xfId="0" applyFont="1" applyFill="1" applyBorder="1" applyAlignment="1">
      <alignment/>
    </xf>
    <xf numFmtId="38" fontId="15" fillId="4" borderId="19" xfId="0" applyNumberFormat="1" applyFont="1" applyFill="1" applyBorder="1" applyAlignment="1">
      <alignment/>
    </xf>
    <xf numFmtId="0" fontId="18" fillId="3" borderId="13" xfId="0" applyFont="1" applyFill="1" applyBorder="1" applyAlignment="1">
      <alignment/>
    </xf>
    <xf numFmtId="49" fontId="15" fillId="4" borderId="4" xfId="0" applyNumberFormat="1" applyFont="1" applyFill="1" applyBorder="1" applyAlignment="1">
      <alignment/>
    </xf>
    <xf numFmtId="49" fontId="15" fillId="4" borderId="3" xfId="0" applyNumberFormat="1" applyFont="1" applyFill="1" applyBorder="1" applyAlignment="1">
      <alignment/>
    </xf>
    <xf numFmtId="49" fontId="15" fillId="4" borderId="9" xfId="0" applyNumberFormat="1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49" fontId="5" fillId="6" borderId="24" xfId="0" applyNumberFormat="1" applyFont="1" applyFill="1" applyBorder="1" applyAlignment="1">
      <alignment/>
    </xf>
    <xf numFmtId="49" fontId="5" fillId="6" borderId="25" xfId="0" applyNumberFormat="1" applyFont="1" applyFill="1" applyBorder="1" applyAlignment="1">
      <alignment/>
    </xf>
    <xf numFmtId="3" fontId="5" fillId="6" borderId="25" xfId="0" applyNumberFormat="1" applyFont="1" applyFill="1" applyBorder="1" applyAlignment="1">
      <alignment horizontal="right"/>
    </xf>
    <xf numFmtId="3" fontId="5" fillId="6" borderId="26" xfId="0" applyNumberFormat="1" applyFont="1" applyFill="1" applyBorder="1" applyAlignment="1">
      <alignment horizontal="right"/>
    </xf>
    <xf numFmtId="0" fontId="8" fillId="6" borderId="24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0" fontId="8" fillId="6" borderId="27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center"/>
    </xf>
    <xf numFmtId="3" fontId="4" fillId="6" borderId="22" xfId="0" applyNumberFormat="1" applyFont="1" applyFill="1" applyBorder="1" applyAlignment="1">
      <alignment horizontal="right"/>
    </xf>
    <xf numFmtId="3" fontId="4" fillId="6" borderId="28" xfId="0" applyNumberFormat="1" applyFont="1" applyFill="1" applyBorder="1" applyAlignment="1">
      <alignment horizontal="right"/>
    </xf>
    <xf numFmtId="0" fontId="14" fillId="6" borderId="24" xfId="0" applyFont="1" applyFill="1" applyBorder="1" applyAlignment="1">
      <alignment/>
    </xf>
    <xf numFmtId="0" fontId="14" fillId="6" borderId="25" xfId="0" applyFont="1" applyFill="1" applyBorder="1" applyAlignment="1">
      <alignment/>
    </xf>
    <xf numFmtId="0" fontId="14" fillId="6" borderId="26" xfId="0" applyFont="1" applyFill="1" applyBorder="1" applyAlignment="1">
      <alignment/>
    </xf>
    <xf numFmtId="3" fontId="15" fillId="6" borderId="25" xfId="0" applyNumberFormat="1" applyFont="1" applyFill="1" applyBorder="1" applyAlignment="1">
      <alignment horizontal="right"/>
    </xf>
    <xf numFmtId="0" fontId="22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5" fillId="0" borderId="0" xfId="19">
      <alignment/>
      <protection/>
    </xf>
    <xf numFmtId="38" fontId="30" fillId="0" borderId="0" xfId="23" applyNumberFormat="1" applyFont="1" applyAlignment="1">
      <alignment/>
    </xf>
    <xf numFmtId="0" fontId="32" fillId="0" borderId="0" xfId="19" applyFont="1">
      <alignment/>
      <protection/>
    </xf>
    <xf numFmtId="0" fontId="25" fillId="0" borderId="0" xfId="19" applyFont="1">
      <alignment/>
      <protection/>
    </xf>
    <xf numFmtId="0" fontId="36" fillId="0" borderId="0" xfId="19" applyFont="1" applyAlignment="1">
      <alignment/>
      <protection/>
    </xf>
    <xf numFmtId="0" fontId="37" fillId="0" borderId="0" xfId="19" applyFont="1" applyAlignment="1">
      <alignment/>
      <protection/>
    </xf>
    <xf numFmtId="0" fontId="35" fillId="0" borderId="0" xfId="19" applyFont="1" applyAlignment="1">
      <alignment/>
      <protection/>
    </xf>
    <xf numFmtId="3" fontId="38" fillId="0" borderId="0" xfId="19" applyNumberFormat="1" applyFont="1" applyAlignment="1">
      <alignment/>
      <protection/>
    </xf>
    <xf numFmtId="38" fontId="31" fillId="0" borderId="0" xfId="23" applyNumberFormat="1" applyFont="1" applyAlignment="1">
      <alignment/>
    </xf>
    <xf numFmtId="0" fontId="39" fillId="0" borderId="0" xfId="19" applyFont="1" applyAlignment="1">
      <alignment/>
      <protection/>
    </xf>
    <xf numFmtId="0" fontId="40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0" fontId="35" fillId="0" borderId="0" xfId="19" applyFont="1" applyAlignment="1">
      <alignment/>
      <protection/>
    </xf>
    <xf numFmtId="3" fontId="42" fillId="0" borderId="0" xfId="19" applyNumberFormat="1" applyFont="1" applyAlignment="1">
      <alignment/>
      <protection/>
    </xf>
    <xf numFmtId="3" fontId="43" fillId="0" borderId="0" xfId="19" applyNumberFormat="1" applyFont="1" applyAlignment="1">
      <alignment/>
      <protection/>
    </xf>
    <xf numFmtId="0" fontId="26" fillId="0" borderId="0" xfId="19" applyFont="1" applyBorder="1" applyAlignment="1">
      <alignment horizontal="right"/>
      <protection/>
    </xf>
    <xf numFmtId="0" fontId="25" fillId="5" borderId="31" xfId="19" applyFont="1" applyFill="1" applyBorder="1">
      <alignment/>
      <protection/>
    </xf>
    <xf numFmtId="0" fontId="25" fillId="5" borderId="0" xfId="19" applyFont="1" applyFill="1" applyBorder="1">
      <alignment/>
      <protection/>
    </xf>
    <xf numFmtId="0" fontId="25" fillId="5" borderId="32" xfId="19" applyFont="1" applyFill="1" applyBorder="1">
      <alignment/>
      <protection/>
    </xf>
    <xf numFmtId="0" fontId="45" fillId="5" borderId="33" xfId="19" applyFont="1" applyFill="1" applyBorder="1">
      <alignment/>
      <protection/>
    </xf>
    <xf numFmtId="0" fontId="46" fillId="6" borderId="5" xfId="19" applyFont="1" applyFill="1" applyBorder="1" applyAlignment="1">
      <alignment/>
      <protection/>
    </xf>
    <xf numFmtId="3" fontId="47" fillId="6" borderId="5" xfId="19" applyNumberFormat="1" applyFont="1" applyFill="1" applyBorder="1">
      <alignment/>
      <protection/>
    </xf>
    <xf numFmtId="4" fontId="25" fillId="0" borderId="0" xfId="19" applyNumberFormat="1">
      <alignment/>
      <protection/>
    </xf>
    <xf numFmtId="38" fontId="29" fillId="0" borderId="0" xfId="23" applyNumberFormat="1" applyFont="1" applyAlignment="1">
      <alignment/>
    </xf>
    <xf numFmtId="0" fontId="45" fillId="0" borderId="33" xfId="19" applyFont="1" applyBorder="1">
      <alignment/>
      <protection/>
    </xf>
    <xf numFmtId="3" fontId="48" fillId="0" borderId="5" xfId="19" applyNumberFormat="1" applyFont="1" applyBorder="1">
      <alignment/>
      <protection/>
    </xf>
    <xf numFmtId="3" fontId="49" fillId="0" borderId="5" xfId="19" applyNumberFormat="1" applyFont="1" applyBorder="1">
      <alignment/>
      <protection/>
    </xf>
    <xf numFmtId="3" fontId="46" fillId="6" borderId="5" xfId="19" applyNumberFormat="1" applyFont="1" applyFill="1" applyBorder="1">
      <alignment/>
      <protection/>
    </xf>
    <xf numFmtId="3" fontId="48" fillId="5" borderId="5" xfId="19" applyNumberFormat="1" applyFont="1" applyFill="1" applyBorder="1">
      <alignment/>
      <protection/>
    </xf>
    <xf numFmtId="38" fontId="50" fillId="0" borderId="0" xfId="23" applyNumberFormat="1" applyFont="1" applyBorder="1" applyAlignment="1">
      <alignment horizontal="center"/>
    </xf>
    <xf numFmtId="38" fontId="51" fillId="0" borderId="0" xfId="23" applyNumberFormat="1" applyFont="1" applyBorder="1" applyAlignment="1">
      <alignment/>
    </xf>
    <xf numFmtId="3" fontId="48" fillId="0" borderId="34" xfId="19" applyNumberFormat="1" applyFont="1" applyBorder="1">
      <alignment/>
      <protection/>
    </xf>
    <xf numFmtId="3" fontId="47" fillId="3" borderId="35" xfId="19" applyNumberFormat="1" applyFont="1" applyFill="1" applyBorder="1" applyAlignment="1">
      <alignment vertical="center"/>
      <protection/>
    </xf>
    <xf numFmtId="4" fontId="25" fillId="0" borderId="0" xfId="19" applyNumberFormat="1" applyAlignment="1">
      <alignment vertical="center"/>
      <protection/>
    </xf>
    <xf numFmtId="38" fontId="52" fillId="0" borderId="0" xfId="23" applyNumberFormat="1" applyFont="1" applyBorder="1" applyAlignment="1">
      <alignment/>
    </xf>
    <xf numFmtId="0" fontId="16" fillId="3" borderId="36" xfId="19" applyFont="1" applyFill="1" applyBorder="1">
      <alignment/>
      <protection/>
    </xf>
    <xf numFmtId="0" fontId="46" fillId="3" borderId="37" xfId="19" applyFont="1" applyFill="1" applyBorder="1" applyAlignment="1">
      <alignment horizontal="center"/>
      <protection/>
    </xf>
    <xf numFmtId="0" fontId="48" fillId="0" borderId="0" xfId="19" applyFont="1">
      <alignment/>
      <protection/>
    </xf>
    <xf numFmtId="0" fontId="23" fillId="0" borderId="0" xfId="19" applyFont="1">
      <alignment/>
      <protection/>
    </xf>
    <xf numFmtId="3" fontId="25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3" fontId="53" fillId="0" borderId="0" xfId="19" applyNumberFormat="1" applyFont="1">
      <alignment/>
      <protection/>
    </xf>
    <xf numFmtId="2" fontId="25" fillId="0" borderId="0" xfId="19" applyNumberFormat="1" applyFont="1">
      <alignment/>
      <protection/>
    </xf>
    <xf numFmtId="0" fontId="31" fillId="0" borderId="0" xfId="19" applyFont="1">
      <alignment/>
      <protection/>
    </xf>
    <xf numFmtId="0" fontId="45" fillId="3" borderId="33" xfId="19" applyFont="1" applyFill="1" applyBorder="1">
      <alignment/>
      <protection/>
    </xf>
    <xf numFmtId="0" fontId="5" fillId="2" borderId="0" xfId="0" applyFont="1" applyFill="1" applyAlignment="1">
      <alignment/>
    </xf>
    <xf numFmtId="3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31" fillId="0" borderId="0" xfId="19" applyNumberFormat="1" applyFont="1">
      <alignment/>
      <protection/>
    </xf>
    <xf numFmtId="0" fontId="8" fillId="3" borderId="0" xfId="0" applyFont="1" applyFill="1" applyBorder="1" applyAlignment="1">
      <alignment horizontal="left"/>
    </xf>
    <xf numFmtId="38" fontId="4" fillId="4" borderId="0" xfId="0" applyNumberFormat="1" applyFont="1" applyFill="1" applyBorder="1" applyAlignment="1">
      <alignment horizontal="center"/>
    </xf>
    <xf numFmtId="38" fontId="5" fillId="4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5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38" fontId="5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0" borderId="0" xfId="19" applyFont="1" applyAlignment="1">
      <alignment/>
      <protection/>
    </xf>
    <xf numFmtId="0" fontId="25" fillId="0" borderId="0" xfId="19" applyAlignment="1">
      <alignment horizontal="left"/>
      <protection/>
    </xf>
    <xf numFmtId="0" fontId="34" fillId="0" borderId="0" xfId="19" applyFont="1" applyAlignment="1">
      <alignment horizontal="left"/>
      <protection/>
    </xf>
    <xf numFmtId="0" fontId="35" fillId="0" borderId="0" xfId="19" applyFont="1" applyAlignment="1">
      <alignment horizontal="left"/>
      <protection/>
    </xf>
    <xf numFmtId="38" fontId="30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4" borderId="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38" fontId="6" fillId="5" borderId="0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4" fillId="5" borderId="0" xfId="19" applyFont="1" applyFill="1" applyBorder="1">
      <alignment/>
      <protection/>
    </xf>
    <xf numFmtId="3" fontId="47" fillId="6" borderId="43" xfId="19" applyNumberFormat="1" applyFont="1" applyFill="1" applyBorder="1">
      <alignment/>
      <protection/>
    </xf>
    <xf numFmtId="3" fontId="49" fillId="0" borderId="43" xfId="19" applyNumberFormat="1" applyFont="1" applyBorder="1">
      <alignment/>
      <protection/>
    </xf>
    <xf numFmtId="3" fontId="49" fillId="0" borderId="44" xfId="19" applyNumberFormat="1" applyFont="1" applyBorder="1">
      <alignment/>
      <protection/>
    </xf>
    <xf numFmtId="3" fontId="49" fillId="0" borderId="45" xfId="19" applyNumberFormat="1" applyFont="1" applyBorder="1">
      <alignment/>
      <protection/>
    </xf>
    <xf numFmtId="0" fontId="26" fillId="5" borderId="35" xfId="19" applyFont="1" applyFill="1" applyBorder="1" applyAlignment="1">
      <alignment horizontal="center" vertical="center"/>
      <protection/>
    </xf>
    <xf numFmtId="39" fontId="56" fillId="7" borderId="46" xfId="21" applyNumberFormat="1" applyFont="1" applyFill="1" applyBorder="1" applyAlignment="1">
      <alignment horizontal="center"/>
    </xf>
    <xf numFmtId="38" fontId="24" fillId="7" borderId="5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4" fontId="55" fillId="8" borderId="46" xfId="0" applyNumberFormat="1" applyFont="1" applyFill="1" applyBorder="1" applyAlignment="1">
      <alignment horizontal="center"/>
    </xf>
    <xf numFmtId="40" fontId="56" fillId="8" borderId="5" xfId="0" applyNumberFormat="1" applyFont="1" applyFill="1" applyBorder="1" applyAlignment="1">
      <alignment/>
    </xf>
    <xf numFmtId="43" fontId="56" fillId="8" borderId="5" xfId="21" applyFont="1" applyFill="1" applyBorder="1" applyAlignment="1">
      <alignment/>
    </xf>
    <xf numFmtId="4" fontId="56" fillId="8" borderId="5" xfId="0" applyNumberFormat="1" applyFont="1" applyFill="1" applyBorder="1" applyAlignment="1">
      <alignment horizontal="center"/>
    </xf>
    <xf numFmtId="4" fontId="56" fillId="8" borderId="5" xfId="21" applyNumberFormat="1" applyFont="1" applyFill="1" applyBorder="1" applyAlignment="1">
      <alignment horizontal="center"/>
    </xf>
    <xf numFmtId="38" fontId="24" fillId="8" borderId="5" xfId="0" applyNumberFormat="1" applyFont="1" applyFill="1" applyBorder="1" applyAlignment="1">
      <alignment horizontal="center"/>
    </xf>
    <xf numFmtId="4" fontId="56" fillId="7" borderId="5" xfId="0" applyNumberFormat="1" applyFont="1" applyFill="1" applyBorder="1" applyAlignment="1">
      <alignment horizontal="center"/>
    </xf>
    <xf numFmtId="4" fontId="56" fillId="7" borderId="5" xfId="21" applyNumberFormat="1" applyFont="1" applyFill="1" applyBorder="1" applyAlignment="1">
      <alignment horizontal="center"/>
    </xf>
    <xf numFmtId="38" fontId="5" fillId="9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1" fillId="10" borderId="0" xfId="0" applyFont="1" applyFill="1" applyAlignment="1">
      <alignment horizontal="right"/>
    </xf>
    <xf numFmtId="40" fontId="55" fillId="10" borderId="0" xfId="0" applyNumberFormat="1" applyFont="1" applyFill="1" applyAlignment="1">
      <alignment/>
    </xf>
    <xf numFmtId="0" fontId="57" fillId="10" borderId="0" xfId="0" applyFont="1" applyFill="1" applyAlignment="1">
      <alignment horizontal="center"/>
    </xf>
    <xf numFmtId="43" fontId="55" fillId="10" borderId="0" xfId="21" applyFont="1" applyFill="1" applyAlignment="1">
      <alignment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left"/>
    </xf>
    <xf numFmtId="0" fontId="4" fillId="2" borderId="4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3" fontId="46" fillId="3" borderId="36" xfId="19" applyNumberFormat="1" applyFont="1" applyFill="1" applyBorder="1" applyAlignment="1">
      <alignment horizontal="left" vertical="center"/>
      <protection/>
    </xf>
    <xf numFmtId="3" fontId="46" fillId="3" borderId="37" xfId="19" applyNumberFormat="1" applyFont="1" applyFill="1" applyBorder="1" applyAlignment="1">
      <alignment horizontal="left" vertical="center"/>
      <protection/>
    </xf>
    <xf numFmtId="0" fontId="26" fillId="5" borderId="35" xfId="19" applyFont="1" applyFill="1" applyBorder="1" applyAlignment="1">
      <alignment horizontal="center" vertical="center"/>
      <protection/>
    </xf>
    <xf numFmtId="0" fontId="33" fillId="6" borderId="0" xfId="19" applyFont="1" applyFill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zoomScale="50" zoomScaleNormal="50" workbookViewId="0" topLeftCell="A1">
      <selection activeCell="I19" sqref="I19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2.00390625" style="0" customWidth="1"/>
    <col min="6" max="6" width="30.57421875" style="0" hidden="1" customWidth="1"/>
    <col min="7" max="7" width="115.00390625" style="0" customWidth="1"/>
    <col min="8" max="8" width="35.7109375" style="0" customWidth="1"/>
    <col min="9" max="12" width="32.7109375" style="0" customWidth="1"/>
    <col min="13" max="13" width="32.7109375" style="2" customWidth="1"/>
    <col min="15" max="15" width="17.421875" style="0" customWidth="1"/>
    <col min="16" max="16" width="12.140625" style="0" bestFit="1" customWidth="1"/>
  </cols>
  <sheetData>
    <row r="1" spans="1:16" ht="39.75" customHeight="1">
      <c r="A1" s="181" t="s">
        <v>397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</row>
    <row r="2" spans="1:16" ht="30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</row>
    <row r="3" spans="1:16" ht="39.75" customHeight="1">
      <c r="A3" s="303" t="s">
        <v>841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41"/>
      <c r="O3" s="41"/>
      <c r="P3" s="41"/>
    </row>
    <row r="4" spans="1:16" ht="24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</row>
    <row r="5" spans="1:16" ht="39.75" customHeight="1">
      <c r="A5" s="304" t="s">
        <v>544</v>
      </c>
      <c r="B5" s="304"/>
      <c r="C5" s="304"/>
      <c r="D5" s="304"/>
      <c r="E5" s="304"/>
      <c r="F5" s="304"/>
      <c r="G5" s="304"/>
      <c r="H5" s="46"/>
      <c r="I5" s="46"/>
      <c r="J5" s="46"/>
      <c r="K5" s="46"/>
      <c r="L5" s="46"/>
      <c r="M5" s="46"/>
      <c r="N5" s="46"/>
      <c r="O5" s="41"/>
      <c r="P5" s="41"/>
    </row>
    <row r="6" spans="1:16" ht="39.75" customHeight="1">
      <c r="A6" s="253" t="s">
        <v>751</v>
      </c>
      <c r="B6" s="253"/>
      <c r="C6" s="253"/>
      <c r="D6" s="253"/>
      <c r="E6" s="253"/>
      <c r="F6" s="253"/>
      <c r="G6" s="253"/>
      <c r="H6" s="46"/>
      <c r="I6" s="244"/>
      <c r="J6" s="244"/>
      <c r="K6" s="244"/>
      <c r="L6" s="250"/>
      <c r="M6" s="40"/>
      <c r="N6" s="41"/>
      <c r="O6" s="41"/>
      <c r="P6" s="41"/>
    </row>
    <row r="7" spans="1:16" ht="30" customHeight="1" thickBot="1">
      <c r="A7" s="44"/>
      <c r="B7" s="44"/>
      <c r="C7" s="44"/>
      <c r="D7" s="44"/>
      <c r="E7" s="44"/>
      <c r="F7" s="44"/>
      <c r="G7" s="44"/>
      <c r="H7" s="46"/>
      <c r="I7" s="49"/>
      <c r="J7" s="49"/>
      <c r="K7" s="49"/>
      <c r="L7" s="49"/>
      <c r="M7" s="183" t="s">
        <v>724</v>
      </c>
      <c r="N7" s="41"/>
      <c r="O7" s="41"/>
      <c r="P7" s="41"/>
    </row>
    <row r="8" spans="1:16" ht="30" customHeight="1" thickTop="1">
      <c r="A8" s="305" t="s">
        <v>398</v>
      </c>
      <c r="B8" s="306"/>
      <c r="C8" s="306"/>
      <c r="D8" s="306"/>
      <c r="E8" s="306"/>
      <c r="F8" s="267"/>
      <c r="G8" s="268"/>
      <c r="H8" s="311" t="s">
        <v>754</v>
      </c>
      <c r="I8" s="311"/>
      <c r="J8" s="311"/>
      <c r="K8" s="311"/>
      <c r="L8" s="311"/>
      <c r="M8" s="312"/>
      <c r="N8" s="41"/>
      <c r="O8" s="41"/>
      <c r="P8" s="41"/>
    </row>
    <row r="9" spans="1:16" ht="30" customHeight="1">
      <c r="A9" s="307"/>
      <c r="B9" s="308"/>
      <c r="C9" s="308"/>
      <c r="D9" s="308"/>
      <c r="E9" s="308"/>
      <c r="F9" s="269"/>
      <c r="G9" s="270" t="s">
        <v>79</v>
      </c>
      <c r="H9" s="313" t="s">
        <v>784</v>
      </c>
      <c r="I9" s="313" t="s">
        <v>785</v>
      </c>
      <c r="J9" s="313" t="s">
        <v>753</v>
      </c>
      <c r="K9" s="313" t="s">
        <v>396</v>
      </c>
      <c r="L9" s="313"/>
      <c r="M9" s="314"/>
      <c r="N9" s="41"/>
      <c r="O9" s="41"/>
      <c r="P9" s="41"/>
    </row>
    <row r="10" spans="1:16" ht="30" customHeight="1" thickBot="1">
      <c r="A10" s="309"/>
      <c r="B10" s="310"/>
      <c r="C10" s="310"/>
      <c r="D10" s="310"/>
      <c r="E10" s="310"/>
      <c r="F10" s="271"/>
      <c r="G10" s="272"/>
      <c r="H10" s="315"/>
      <c r="I10" s="315"/>
      <c r="J10" s="315"/>
      <c r="K10" s="265" t="s">
        <v>395</v>
      </c>
      <c r="L10" s="265" t="s">
        <v>399</v>
      </c>
      <c r="M10" s="266" t="s">
        <v>462</v>
      </c>
      <c r="N10" s="41"/>
      <c r="O10" s="41"/>
      <c r="P10" s="41"/>
    </row>
    <row r="11" spans="1:16" ht="12" customHeight="1" thickBo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1"/>
      <c r="O11" s="41"/>
      <c r="P11" s="41"/>
    </row>
    <row r="12" spans="1:16" ht="39.75" customHeight="1" thickTop="1">
      <c r="A12" s="149" t="s">
        <v>74</v>
      </c>
      <c r="B12" s="157"/>
      <c r="C12" s="157"/>
      <c r="D12" s="157"/>
      <c r="E12" s="157"/>
      <c r="F12" s="157"/>
      <c r="G12" s="150"/>
      <c r="H12" s="151">
        <f aca="true" t="shared" si="0" ref="H12:M12">SUM(H15+H18+H23+H26+H28+H32)</f>
        <v>3763886.61</v>
      </c>
      <c r="I12" s="152">
        <f t="shared" si="0"/>
        <v>1200600.0799999998</v>
      </c>
      <c r="J12" s="152">
        <f t="shared" si="0"/>
        <v>2458536.7100000004</v>
      </c>
      <c r="K12" s="152">
        <f t="shared" si="0"/>
        <v>0</v>
      </c>
      <c r="L12" s="152">
        <f t="shared" si="0"/>
        <v>104749.82</v>
      </c>
      <c r="M12" s="153">
        <f t="shared" si="0"/>
        <v>104749.82</v>
      </c>
      <c r="N12" s="41"/>
      <c r="O12" s="41"/>
      <c r="P12" s="41"/>
    </row>
    <row r="13" spans="1:16" ht="39.75" customHeight="1">
      <c r="A13" s="68" t="s">
        <v>926</v>
      </c>
      <c r="B13" s="63"/>
      <c r="C13" s="63"/>
      <c r="D13" s="63"/>
      <c r="E13" s="63"/>
      <c r="F13" s="63"/>
      <c r="G13" s="64"/>
      <c r="H13" s="65">
        <f aca="true" t="shared" si="1" ref="H13:M13">SUM(H18+H23+H26+H28+H32)</f>
        <v>3763886.61</v>
      </c>
      <c r="I13" s="88">
        <f t="shared" si="1"/>
        <v>1200600.0799999998</v>
      </c>
      <c r="J13" s="88">
        <f t="shared" si="1"/>
        <v>2458536.7100000004</v>
      </c>
      <c r="K13" s="88">
        <f t="shared" si="1"/>
        <v>0</v>
      </c>
      <c r="L13" s="88">
        <f t="shared" si="1"/>
        <v>104749.82</v>
      </c>
      <c r="M13" s="154">
        <f t="shared" si="1"/>
        <v>104749.82</v>
      </c>
      <c r="N13" s="41"/>
      <c r="O13" s="41"/>
      <c r="P13" s="41"/>
    </row>
    <row r="14" spans="1:16" ht="12" customHeight="1">
      <c r="A14" s="155"/>
      <c r="B14" s="78"/>
      <c r="C14" s="78"/>
      <c r="D14" s="78"/>
      <c r="E14" s="78"/>
      <c r="F14" s="78"/>
      <c r="G14" s="78"/>
      <c r="H14" s="79"/>
      <c r="I14" s="79"/>
      <c r="J14" s="79"/>
      <c r="K14" s="79"/>
      <c r="L14" s="79"/>
      <c r="M14" s="156"/>
      <c r="N14" s="41"/>
      <c r="O14" s="41"/>
      <c r="P14" s="41"/>
    </row>
    <row r="15" spans="1:16" ht="39.75" customHeight="1">
      <c r="A15" s="68" t="s">
        <v>59</v>
      </c>
      <c r="B15" s="63"/>
      <c r="C15" s="63"/>
      <c r="D15" s="63"/>
      <c r="E15" s="63"/>
      <c r="F15" s="63"/>
      <c r="G15" s="64"/>
      <c r="H15" s="88">
        <f aca="true" t="shared" si="2" ref="H15:M15">SUM(H16:H17)</f>
        <v>0</v>
      </c>
      <c r="I15" s="88">
        <f t="shared" si="2"/>
        <v>0</v>
      </c>
      <c r="J15" s="88">
        <f t="shared" si="2"/>
        <v>0</v>
      </c>
      <c r="K15" s="88">
        <f t="shared" si="2"/>
        <v>0</v>
      </c>
      <c r="L15" s="88">
        <f t="shared" si="2"/>
        <v>0</v>
      </c>
      <c r="M15" s="154">
        <f t="shared" si="2"/>
        <v>0</v>
      </c>
      <c r="N15" s="41"/>
      <c r="O15" s="41"/>
      <c r="P15" s="41"/>
    </row>
    <row r="16" spans="1:16" ht="34.5" customHeight="1">
      <c r="A16" s="160" t="s">
        <v>86</v>
      </c>
      <c r="B16" s="159" t="s">
        <v>89</v>
      </c>
      <c r="C16" s="159" t="s">
        <v>654</v>
      </c>
      <c r="D16" s="159" t="s">
        <v>658</v>
      </c>
      <c r="E16" s="158" t="s">
        <v>665</v>
      </c>
      <c r="F16" s="158" t="s">
        <v>173</v>
      </c>
      <c r="G16" s="53" t="s">
        <v>80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70">
        <f>K16+L16</f>
        <v>0</v>
      </c>
      <c r="N16" s="41"/>
      <c r="O16" s="250">
        <f>H16-I16-J16</f>
        <v>0</v>
      </c>
      <c r="P16" s="250">
        <f>M16-O16</f>
        <v>0</v>
      </c>
    </row>
    <row r="17" spans="1:16" ht="34.5" customHeight="1">
      <c r="A17" s="160" t="s">
        <v>85</v>
      </c>
      <c r="B17" s="159" t="s">
        <v>88</v>
      </c>
      <c r="C17" s="159" t="s">
        <v>653</v>
      </c>
      <c r="D17" s="159" t="s">
        <v>657</v>
      </c>
      <c r="E17" s="158" t="s">
        <v>665</v>
      </c>
      <c r="F17" s="158" t="s">
        <v>174</v>
      </c>
      <c r="G17" s="80" t="s">
        <v>542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70">
        <f>K17+L17</f>
        <v>0</v>
      </c>
      <c r="N17" s="41"/>
      <c r="O17" s="250">
        <f aca="true" t="shared" si="3" ref="O17:O33">H17-I17-J17</f>
        <v>0</v>
      </c>
      <c r="P17" s="250">
        <f aca="true" t="shared" si="4" ref="P17:P33">M17-O17</f>
        <v>0</v>
      </c>
    </row>
    <row r="18" spans="1:16" ht="39.75" customHeight="1">
      <c r="A18" s="68" t="s">
        <v>493</v>
      </c>
      <c r="B18" s="63"/>
      <c r="C18" s="63"/>
      <c r="D18" s="63"/>
      <c r="E18" s="63"/>
      <c r="F18" s="63"/>
      <c r="G18" s="64"/>
      <c r="H18" s="88">
        <f aca="true" t="shared" si="5" ref="H18:M18">SUM(H19:H22)</f>
        <v>1670694.82</v>
      </c>
      <c r="I18" s="88">
        <f t="shared" si="5"/>
        <v>411435.87</v>
      </c>
      <c r="J18" s="88">
        <f t="shared" si="5"/>
        <v>1233072.1</v>
      </c>
      <c r="K18" s="88">
        <f t="shared" si="5"/>
        <v>0</v>
      </c>
      <c r="L18" s="88">
        <f t="shared" si="5"/>
        <v>26186.85</v>
      </c>
      <c r="M18" s="154">
        <f t="shared" si="5"/>
        <v>26186.85</v>
      </c>
      <c r="N18" s="41"/>
      <c r="O18" s="250"/>
      <c r="P18" s="250"/>
    </row>
    <row r="19" spans="1:16" ht="34.5" customHeight="1">
      <c r="A19" s="160" t="s">
        <v>86</v>
      </c>
      <c r="B19" s="159" t="s">
        <v>89</v>
      </c>
      <c r="C19" s="159" t="s">
        <v>654</v>
      </c>
      <c r="D19" s="159" t="s">
        <v>667</v>
      </c>
      <c r="E19" s="158" t="s">
        <v>665</v>
      </c>
      <c r="F19" s="158" t="s">
        <v>175</v>
      </c>
      <c r="G19" s="53" t="s">
        <v>738</v>
      </c>
      <c r="H19" s="54">
        <v>947805.06</v>
      </c>
      <c r="I19" s="54">
        <v>249448.16</v>
      </c>
      <c r="J19" s="54">
        <v>682170.05</v>
      </c>
      <c r="K19" s="54">
        <v>0</v>
      </c>
      <c r="L19" s="54">
        <v>16186.85</v>
      </c>
      <c r="M19" s="70">
        <f>K19+L19</f>
        <v>16186.85</v>
      </c>
      <c r="N19" s="41"/>
      <c r="O19" s="250">
        <f t="shared" si="3"/>
        <v>16186.849999999977</v>
      </c>
      <c r="P19" s="250">
        <f t="shared" si="4"/>
        <v>2.3646862246096134E-11</v>
      </c>
    </row>
    <row r="20" spans="1:16" ht="34.5" customHeight="1">
      <c r="A20" s="160" t="s">
        <v>86</v>
      </c>
      <c r="B20" s="159" t="s">
        <v>89</v>
      </c>
      <c r="C20" s="159" t="s">
        <v>654</v>
      </c>
      <c r="D20" s="159" t="s">
        <v>668</v>
      </c>
      <c r="E20" s="158" t="s">
        <v>665</v>
      </c>
      <c r="F20" s="158" t="s">
        <v>176</v>
      </c>
      <c r="G20" s="53" t="s">
        <v>739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70">
        <f>K20+L20</f>
        <v>0</v>
      </c>
      <c r="N20" s="41"/>
      <c r="O20" s="250">
        <f t="shared" si="3"/>
        <v>0</v>
      </c>
      <c r="P20" s="250">
        <f t="shared" si="4"/>
        <v>0</v>
      </c>
    </row>
    <row r="21" spans="1:16" ht="34.5" customHeight="1">
      <c r="A21" s="160" t="s">
        <v>86</v>
      </c>
      <c r="B21" s="159" t="s">
        <v>89</v>
      </c>
      <c r="C21" s="159" t="s">
        <v>654</v>
      </c>
      <c r="D21" s="159" t="s">
        <v>669</v>
      </c>
      <c r="E21" s="158" t="s">
        <v>665</v>
      </c>
      <c r="F21" s="158" t="s">
        <v>876</v>
      </c>
      <c r="G21" s="53" t="s">
        <v>740</v>
      </c>
      <c r="H21" s="54">
        <v>254659.32</v>
      </c>
      <c r="I21" s="54">
        <v>18291.82</v>
      </c>
      <c r="J21" s="54">
        <v>226367.5</v>
      </c>
      <c r="K21" s="54">
        <v>0</v>
      </c>
      <c r="L21" s="54">
        <v>10000</v>
      </c>
      <c r="M21" s="70">
        <f>K21+L21</f>
        <v>10000</v>
      </c>
      <c r="N21" s="41"/>
      <c r="O21" s="250">
        <f t="shared" si="3"/>
        <v>10000</v>
      </c>
      <c r="P21" s="250">
        <f t="shared" si="4"/>
        <v>0</v>
      </c>
    </row>
    <row r="22" spans="1:16" ht="34.5" customHeight="1">
      <c r="A22" s="160" t="s">
        <v>86</v>
      </c>
      <c r="B22" s="159" t="s">
        <v>400</v>
      </c>
      <c r="C22" s="159" t="s">
        <v>654</v>
      </c>
      <c r="D22" s="159" t="s">
        <v>401</v>
      </c>
      <c r="E22" s="158" t="s">
        <v>665</v>
      </c>
      <c r="F22" s="158" t="s">
        <v>877</v>
      </c>
      <c r="G22" s="56" t="s">
        <v>81</v>
      </c>
      <c r="H22" s="54">
        <v>468230.44</v>
      </c>
      <c r="I22" s="54">
        <v>143695.89</v>
      </c>
      <c r="J22" s="54">
        <v>324534.55</v>
      </c>
      <c r="K22" s="54">
        <v>0</v>
      </c>
      <c r="L22" s="54">
        <v>0</v>
      </c>
      <c r="M22" s="70">
        <f>K22+L22</f>
        <v>0</v>
      </c>
      <c r="N22" s="41"/>
      <c r="O22" s="250">
        <f t="shared" si="3"/>
        <v>0</v>
      </c>
      <c r="P22" s="250">
        <f t="shared" si="4"/>
        <v>0</v>
      </c>
    </row>
    <row r="23" spans="1:16" ht="39.75" customHeight="1">
      <c r="A23" s="68" t="s">
        <v>927</v>
      </c>
      <c r="B23" s="63"/>
      <c r="C23" s="63"/>
      <c r="D23" s="63"/>
      <c r="E23" s="63"/>
      <c r="F23" s="63"/>
      <c r="G23" s="64"/>
      <c r="H23" s="88">
        <f aca="true" t="shared" si="6" ref="H23:M23">SUM(H24:H25)</f>
        <v>1804861.32</v>
      </c>
      <c r="I23" s="88">
        <f t="shared" si="6"/>
        <v>725914.17</v>
      </c>
      <c r="J23" s="88">
        <f t="shared" si="6"/>
        <v>1000384.18</v>
      </c>
      <c r="K23" s="88">
        <f t="shared" si="6"/>
        <v>0</v>
      </c>
      <c r="L23" s="88">
        <f t="shared" si="6"/>
        <v>78562.97</v>
      </c>
      <c r="M23" s="154">
        <f t="shared" si="6"/>
        <v>78562.97</v>
      </c>
      <c r="N23" s="41"/>
      <c r="O23" s="250"/>
      <c r="P23" s="250"/>
    </row>
    <row r="24" spans="1:16" ht="34.5" customHeight="1">
      <c r="A24" s="160" t="s">
        <v>86</v>
      </c>
      <c r="B24" s="159" t="s">
        <v>532</v>
      </c>
      <c r="C24" s="159" t="s">
        <v>599</v>
      </c>
      <c r="D24" s="159" t="s">
        <v>543</v>
      </c>
      <c r="E24" s="158" t="s">
        <v>665</v>
      </c>
      <c r="F24" s="158" t="s">
        <v>878</v>
      </c>
      <c r="G24" s="56" t="s">
        <v>741</v>
      </c>
      <c r="H24" s="54">
        <v>1804861.32</v>
      </c>
      <c r="I24" s="54">
        <v>725914.17</v>
      </c>
      <c r="J24" s="54">
        <v>1000384.18</v>
      </c>
      <c r="K24" s="54">
        <v>0</v>
      </c>
      <c r="L24" s="54">
        <v>78562.97</v>
      </c>
      <c r="M24" s="70">
        <f>K24+L24</f>
        <v>78562.97</v>
      </c>
      <c r="N24" s="41"/>
      <c r="O24" s="250">
        <f t="shared" si="3"/>
        <v>78562.96999999986</v>
      </c>
      <c r="P24" s="250">
        <f t="shared" si="4"/>
        <v>1.4551915228366852E-10</v>
      </c>
    </row>
    <row r="25" spans="1:16" ht="34.5" customHeight="1">
      <c r="A25" s="160" t="s">
        <v>86</v>
      </c>
      <c r="B25" s="159" t="s">
        <v>670</v>
      </c>
      <c r="C25" s="159" t="s">
        <v>599</v>
      </c>
      <c r="D25" s="159" t="s">
        <v>294</v>
      </c>
      <c r="E25" s="158" t="s">
        <v>665</v>
      </c>
      <c r="F25" s="158" t="s">
        <v>3</v>
      </c>
      <c r="G25" s="56" t="s">
        <v>741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70">
        <f>K25+L25</f>
        <v>0</v>
      </c>
      <c r="N25" s="41"/>
      <c r="O25" s="250">
        <f t="shared" si="3"/>
        <v>0</v>
      </c>
      <c r="P25" s="250">
        <f t="shared" si="4"/>
        <v>0</v>
      </c>
    </row>
    <row r="26" spans="1:16" ht="39.75" customHeight="1">
      <c r="A26" s="68" t="s">
        <v>713</v>
      </c>
      <c r="B26" s="63"/>
      <c r="C26" s="63"/>
      <c r="D26" s="63"/>
      <c r="E26" s="63"/>
      <c r="F26" s="63"/>
      <c r="G26" s="64"/>
      <c r="H26" s="88">
        <f aca="true" t="shared" si="7" ref="H26:M26">SUM(H27)</f>
        <v>119309.61</v>
      </c>
      <c r="I26" s="88">
        <f t="shared" si="7"/>
        <v>59076.9</v>
      </c>
      <c r="J26" s="88">
        <f t="shared" si="7"/>
        <v>60232.71</v>
      </c>
      <c r="K26" s="88">
        <f t="shared" si="7"/>
        <v>0</v>
      </c>
      <c r="L26" s="88">
        <f t="shared" si="7"/>
        <v>0</v>
      </c>
      <c r="M26" s="154">
        <f t="shared" si="7"/>
        <v>0</v>
      </c>
      <c r="N26" s="41"/>
      <c r="O26" s="250"/>
      <c r="P26" s="250"/>
    </row>
    <row r="27" spans="1:16" ht="34.5" customHeight="1">
      <c r="A27" s="160" t="s">
        <v>86</v>
      </c>
      <c r="B27" s="159" t="s">
        <v>403</v>
      </c>
      <c r="C27" s="159" t="s">
        <v>406</v>
      </c>
      <c r="D27" s="159" t="s">
        <v>801</v>
      </c>
      <c r="E27" s="158" t="s">
        <v>665</v>
      </c>
      <c r="F27" s="158" t="s">
        <v>879</v>
      </c>
      <c r="G27" s="57" t="s">
        <v>742</v>
      </c>
      <c r="H27" s="54">
        <v>119309.61</v>
      </c>
      <c r="I27" s="54">
        <v>59076.9</v>
      </c>
      <c r="J27" s="54">
        <v>60232.71</v>
      </c>
      <c r="K27" s="54">
        <v>0</v>
      </c>
      <c r="L27" s="54">
        <v>0</v>
      </c>
      <c r="M27" s="70">
        <f>K27+L27</f>
        <v>0</v>
      </c>
      <c r="N27" s="41"/>
      <c r="O27" s="250">
        <f t="shared" si="3"/>
        <v>0</v>
      </c>
      <c r="P27" s="250">
        <f t="shared" si="4"/>
        <v>0</v>
      </c>
    </row>
    <row r="28" spans="1:16" ht="39.75" customHeight="1">
      <c r="A28" s="68" t="s">
        <v>23</v>
      </c>
      <c r="B28" s="63"/>
      <c r="C28" s="63"/>
      <c r="D28" s="63"/>
      <c r="E28" s="63"/>
      <c r="F28" s="63"/>
      <c r="G28" s="64"/>
      <c r="H28" s="88">
        <f aca="true" t="shared" si="8" ref="H28:M28">SUM(H29:H31)</f>
        <v>169020.86</v>
      </c>
      <c r="I28" s="88">
        <f t="shared" si="8"/>
        <v>4173.14</v>
      </c>
      <c r="J28" s="88">
        <f t="shared" si="8"/>
        <v>164847.72</v>
      </c>
      <c r="K28" s="88">
        <f t="shared" si="8"/>
        <v>0</v>
      </c>
      <c r="L28" s="88">
        <f t="shared" si="8"/>
        <v>0</v>
      </c>
      <c r="M28" s="154">
        <f t="shared" si="8"/>
        <v>0</v>
      </c>
      <c r="N28" s="41"/>
      <c r="O28" s="250"/>
      <c r="P28" s="250"/>
    </row>
    <row r="29" spans="1:16" ht="34.5" customHeight="1">
      <c r="A29" s="160" t="s">
        <v>86</v>
      </c>
      <c r="B29" s="159" t="s">
        <v>386</v>
      </c>
      <c r="C29" s="159" t="s">
        <v>406</v>
      </c>
      <c r="D29" s="159" t="s">
        <v>389</v>
      </c>
      <c r="E29" s="158" t="s">
        <v>665</v>
      </c>
      <c r="F29" s="158" t="s">
        <v>880</v>
      </c>
      <c r="G29" s="56" t="s">
        <v>82</v>
      </c>
      <c r="H29" s="54">
        <v>169020.86</v>
      </c>
      <c r="I29" s="54">
        <v>4173.14</v>
      </c>
      <c r="J29" s="54">
        <v>164847.72</v>
      </c>
      <c r="K29" s="54">
        <v>0</v>
      </c>
      <c r="L29" s="54">
        <v>0</v>
      </c>
      <c r="M29" s="70">
        <f>K29+L29</f>
        <v>0</v>
      </c>
      <c r="N29" s="41"/>
      <c r="O29" s="250">
        <f t="shared" si="3"/>
        <v>0</v>
      </c>
      <c r="P29" s="250">
        <f t="shared" si="4"/>
        <v>0</v>
      </c>
    </row>
    <row r="30" spans="1:16" ht="34.5" customHeight="1">
      <c r="A30" s="160" t="s">
        <v>86</v>
      </c>
      <c r="B30" s="159" t="s">
        <v>387</v>
      </c>
      <c r="C30" s="159" t="s">
        <v>406</v>
      </c>
      <c r="D30" s="159" t="s">
        <v>390</v>
      </c>
      <c r="E30" s="158" t="s">
        <v>665</v>
      </c>
      <c r="F30" s="158" t="s">
        <v>881</v>
      </c>
      <c r="G30" s="56" t="s">
        <v>83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70">
        <f>K30+L30</f>
        <v>0</v>
      </c>
      <c r="N30" s="41"/>
      <c r="O30" s="250">
        <f t="shared" si="3"/>
        <v>0</v>
      </c>
      <c r="P30" s="250">
        <f t="shared" si="4"/>
        <v>0</v>
      </c>
    </row>
    <row r="31" spans="1:16" ht="34.5" customHeight="1">
      <c r="A31" s="160" t="s">
        <v>86</v>
      </c>
      <c r="B31" s="159" t="s">
        <v>388</v>
      </c>
      <c r="C31" s="159" t="s">
        <v>406</v>
      </c>
      <c r="D31" s="159" t="s">
        <v>391</v>
      </c>
      <c r="E31" s="158" t="s">
        <v>665</v>
      </c>
      <c r="F31" s="158" t="s">
        <v>882</v>
      </c>
      <c r="G31" s="56" t="s">
        <v>743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70">
        <f>K31+L31</f>
        <v>0</v>
      </c>
      <c r="N31" s="41"/>
      <c r="O31" s="250">
        <f t="shared" si="3"/>
        <v>0</v>
      </c>
      <c r="P31" s="250">
        <f t="shared" si="4"/>
        <v>0</v>
      </c>
    </row>
    <row r="32" spans="1:16" ht="39.75" customHeight="1">
      <c r="A32" s="68" t="s">
        <v>919</v>
      </c>
      <c r="B32" s="63"/>
      <c r="C32" s="63"/>
      <c r="D32" s="63"/>
      <c r="E32" s="63"/>
      <c r="F32" s="63"/>
      <c r="G32" s="64"/>
      <c r="H32" s="88">
        <f aca="true" t="shared" si="9" ref="H32:M32">SUM(H33)</f>
        <v>0</v>
      </c>
      <c r="I32" s="88">
        <f t="shared" si="9"/>
        <v>0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154">
        <f t="shared" si="9"/>
        <v>0</v>
      </c>
      <c r="N32" s="41"/>
      <c r="O32" s="250"/>
      <c r="P32" s="250"/>
    </row>
    <row r="33" spans="1:16" ht="34.5" customHeight="1">
      <c r="A33" s="160" t="s">
        <v>86</v>
      </c>
      <c r="B33" s="159" t="s">
        <v>392</v>
      </c>
      <c r="C33" s="159" t="s">
        <v>406</v>
      </c>
      <c r="D33" s="159" t="s">
        <v>393</v>
      </c>
      <c r="E33" s="158" t="s">
        <v>665</v>
      </c>
      <c r="F33" s="158" t="s">
        <v>883</v>
      </c>
      <c r="G33" s="57" t="s">
        <v>84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70">
        <f>K33+L33</f>
        <v>0</v>
      </c>
      <c r="N33" s="41"/>
      <c r="O33" s="250">
        <f t="shared" si="3"/>
        <v>0</v>
      </c>
      <c r="P33" s="250">
        <f t="shared" si="4"/>
        <v>0</v>
      </c>
    </row>
    <row r="34" spans="1:16" ht="12" customHeight="1" thickBot="1">
      <c r="A34" s="177"/>
      <c r="B34" s="178"/>
      <c r="C34" s="178"/>
      <c r="D34" s="178"/>
      <c r="E34" s="178"/>
      <c r="F34" s="178"/>
      <c r="G34" s="178"/>
      <c r="H34" s="180"/>
      <c r="I34" s="178"/>
      <c r="J34" s="178"/>
      <c r="K34" s="178"/>
      <c r="L34" s="178"/>
      <c r="M34" s="179"/>
      <c r="N34" s="41"/>
      <c r="O34" s="41"/>
      <c r="P34" s="41"/>
    </row>
    <row r="35" spans="1:16" ht="27.75" thickTop="1">
      <c r="A35" s="78"/>
      <c r="B35" s="78"/>
      <c r="C35" s="78"/>
      <c r="D35" s="78"/>
      <c r="E35" s="78"/>
      <c r="F35" s="78"/>
      <c r="G35" s="81"/>
      <c r="H35" s="81"/>
      <c r="I35" s="81"/>
      <c r="J35" s="81"/>
      <c r="K35" s="81"/>
      <c r="L35" s="81"/>
      <c r="M35" s="78"/>
      <c r="N35" s="41"/>
      <c r="O35" s="41"/>
      <c r="P35" s="41"/>
    </row>
    <row r="36" spans="1:16" ht="27">
      <c r="A36" s="78"/>
      <c r="B36" s="78"/>
      <c r="C36" s="78"/>
      <c r="D36" s="78"/>
      <c r="E36" s="78"/>
      <c r="F36" s="78"/>
      <c r="G36" s="81"/>
      <c r="H36" s="81"/>
      <c r="I36" s="81"/>
      <c r="J36" s="81"/>
      <c r="K36" s="81"/>
      <c r="L36" s="81"/>
      <c r="M36" s="78"/>
      <c r="N36" s="41"/>
      <c r="O36" s="41"/>
      <c r="P36" s="41"/>
    </row>
    <row r="37" spans="1:16" ht="27">
      <c r="A37" s="78"/>
      <c r="B37" s="78"/>
      <c r="C37" s="78"/>
      <c r="D37" s="78"/>
      <c r="E37" s="78"/>
      <c r="F37" s="78"/>
      <c r="G37" s="81"/>
      <c r="H37" s="81"/>
      <c r="I37" s="81"/>
      <c r="J37" s="81"/>
      <c r="K37" s="81"/>
      <c r="L37" s="81"/>
      <c r="M37" s="78"/>
      <c r="N37" s="41"/>
      <c r="O37" s="41"/>
      <c r="P37" s="41"/>
    </row>
    <row r="38" spans="1:16" ht="12.75">
      <c r="A38" s="40"/>
      <c r="B38" s="40"/>
      <c r="C38" s="40"/>
      <c r="D38" s="40"/>
      <c r="E38" s="40"/>
      <c r="F38" s="40"/>
      <c r="G38" s="41"/>
      <c r="H38" s="41"/>
      <c r="I38" s="41"/>
      <c r="J38" s="41"/>
      <c r="K38" s="41"/>
      <c r="L38" s="41"/>
      <c r="M38" s="40"/>
      <c r="N38" s="41"/>
      <c r="O38" s="41"/>
      <c r="P38" s="41"/>
    </row>
    <row r="39" spans="1:16" ht="12.75">
      <c r="A39" s="40"/>
      <c r="B39" s="40"/>
      <c r="C39" s="40"/>
      <c r="D39" s="40"/>
      <c r="E39" s="40"/>
      <c r="F39" s="40"/>
      <c r="G39" s="41"/>
      <c r="H39" s="41"/>
      <c r="I39" s="41"/>
      <c r="J39" s="41"/>
      <c r="K39" s="41"/>
      <c r="L39" s="41"/>
      <c r="M39" s="40"/>
      <c r="N39" s="41"/>
      <c r="O39" s="41"/>
      <c r="P39" s="41"/>
    </row>
    <row r="40" spans="1:16" ht="12.75">
      <c r="A40" s="40"/>
      <c r="B40" s="40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0"/>
      <c r="N40" s="41"/>
      <c r="O40" s="41"/>
      <c r="P40" s="41"/>
    </row>
    <row r="41" spans="1:16" ht="12.75">
      <c r="A41" s="40"/>
      <c r="B41" s="40"/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0"/>
      <c r="N41" s="41"/>
      <c r="O41" s="41"/>
      <c r="P41" s="41"/>
    </row>
    <row r="42" spans="1:16" ht="12.75">
      <c r="A42" s="40"/>
      <c r="B42" s="40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0"/>
      <c r="N42" s="41"/>
      <c r="O42" s="41"/>
      <c r="P42" s="41"/>
    </row>
    <row r="43" spans="1:16" ht="12.75">
      <c r="A43" s="40" t="s">
        <v>723</v>
      </c>
      <c r="B43" s="40"/>
      <c r="C43" s="40"/>
      <c r="D43" s="40"/>
      <c r="E43" s="40"/>
      <c r="F43" s="40"/>
      <c r="G43" s="41"/>
      <c r="H43" s="41"/>
      <c r="I43" s="41"/>
      <c r="J43" s="41"/>
      <c r="K43" s="41"/>
      <c r="L43" s="41"/>
      <c r="M43" s="40"/>
      <c r="N43" s="41"/>
      <c r="O43" s="41"/>
      <c r="P43" s="41"/>
    </row>
    <row r="44" spans="1:16" ht="12.75">
      <c r="A44" s="40"/>
      <c r="B44" s="40"/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0"/>
      <c r="N44" s="41"/>
      <c r="O44" s="41"/>
      <c r="P44" s="41"/>
    </row>
    <row r="45" spans="1:16" ht="12.75">
      <c r="A45" s="40"/>
      <c r="B45" s="40"/>
      <c r="C45" s="40"/>
      <c r="D45" s="40"/>
      <c r="E45" s="40"/>
      <c r="F45" s="40"/>
      <c r="G45" s="41"/>
      <c r="H45" s="41"/>
      <c r="I45" s="41"/>
      <c r="J45" s="41"/>
      <c r="K45" s="41"/>
      <c r="L45" s="41"/>
      <c r="M45" s="40"/>
      <c r="N45" s="41"/>
      <c r="O45" s="41"/>
      <c r="P45" s="41"/>
    </row>
    <row r="46" spans="1:16" ht="12.75">
      <c r="A46" s="40"/>
      <c r="B46" s="40"/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0"/>
      <c r="N46" s="41"/>
      <c r="O46" s="41"/>
      <c r="P46" s="41"/>
    </row>
    <row r="47" spans="1:16" ht="12.75">
      <c r="A47" s="40"/>
      <c r="B47" s="40"/>
      <c r="C47" s="40"/>
      <c r="D47" s="40"/>
      <c r="E47" s="40"/>
      <c r="F47" s="40"/>
      <c r="G47" s="41"/>
      <c r="H47" s="41"/>
      <c r="I47" s="41"/>
      <c r="J47" s="41"/>
      <c r="K47" s="41"/>
      <c r="L47" s="41"/>
      <c r="M47" s="40"/>
      <c r="N47" s="41"/>
      <c r="O47" s="41"/>
      <c r="P47" s="41"/>
    </row>
    <row r="48" spans="1:16" ht="12.75">
      <c r="A48" s="40"/>
      <c r="B48" s="40"/>
      <c r="C48" s="40"/>
      <c r="D48" s="40"/>
      <c r="E48" s="40"/>
      <c r="F48" s="40"/>
      <c r="G48" s="41"/>
      <c r="H48" s="41"/>
      <c r="I48" s="41"/>
      <c r="J48" s="41"/>
      <c r="K48" s="41"/>
      <c r="L48" s="41"/>
      <c r="M48" s="40"/>
      <c r="N48" s="41"/>
      <c r="O48" s="41"/>
      <c r="P48" s="41"/>
    </row>
    <row r="49" spans="1:16" ht="12.75">
      <c r="A49" s="40"/>
      <c r="B49" s="40"/>
      <c r="C49" s="40"/>
      <c r="D49" s="40"/>
      <c r="E49" s="40"/>
      <c r="F49" s="40"/>
      <c r="G49" s="41"/>
      <c r="H49" s="41"/>
      <c r="I49" s="41"/>
      <c r="J49" s="41"/>
      <c r="K49" s="41"/>
      <c r="L49" s="41"/>
      <c r="M49" s="40"/>
      <c r="N49" s="41"/>
      <c r="O49" s="41"/>
      <c r="P49" s="41"/>
    </row>
    <row r="50" spans="1:16" ht="12.75">
      <c r="A50" s="40"/>
      <c r="B50" s="40"/>
      <c r="C50" s="40"/>
      <c r="D50" s="40"/>
      <c r="E50" s="40"/>
      <c r="F50" s="40"/>
      <c r="G50" s="41"/>
      <c r="H50" s="41"/>
      <c r="I50" s="41"/>
      <c r="J50" s="41"/>
      <c r="K50" s="41"/>
      <c r="L50" s="41"/>
      <c r="M50" s="40"/>
      <c r="N50" s="41"/>
      <c r="O50" s="41"/>
      <c r="P50" s="41"/>
    </row>
    <row r="51" spans="1:16" ht="12.75">
      <c r="A51" s="40"/>
      <c r="B51" s="40"/>
      <c r="C51" s="40"/>
      <c r="D51" s="40"/>
      <c r="E51" s="40"/>
      <c r="F51" s="40"/>
      <c r="G51" s="41"/>
      <c r="H51" s="41"/>
      <c r="I51" s="41"/>
      <c r="J51" s="41"/>
      <c r="K51" s="41"/>
      <c r="L51" s="41"/>
      <c r="M51" s="40"/>
      <c r="N51" s="41"/>
      <c r="O51" s="41"/>
      <c r="P51" s="41"/>
    </row>
    <row r="52" spans="1:16" ht="12.75">
      <c r="A52" s="40"/>
      <c r="B52" s="40"/>
      <c r="C52" s="40"/>
      <c r="D52" s="40"/>
      <c r="E52" s="40"/>
      <c r="F52" s="40"/>
      <c r="G52" s="41"/>
      <c r="H52" s="41"/>
      <c r="I52" s="41"/>
      <c r="J52" s="41"/>
      <c r="K52" s="41"/>
      <c r="L52" s="41"/>
      <c r="M52" s="40"/>
      <c r="N52" s="41"/>
      <c r="O52" s="41"/>
      <c r="P52" s="41"/>
    </row>
    <row r="53" spans="1:16" ht="12.75">
      <c r="A53" s="40"/>
      <c r="B53" s="40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0"/>
      <c r="N53" s="41"/>
      <c r="O53" s="41"/>
      <c r="P53" s="41"/>
    </row>
    <row r="54" spans="1:16" ht="12.75">
      <c r="A54" s="40"/>
      <c r="B54" s="40"/>
      <c r="C54" s="40"/>
      <c r="D54" s="40"/>
      <c r="E54" s="40"/>
      <c r="F54" s="40"/>
      <c r="G54" s="41"/>
      <c r="H54" s="41"/>
      <c r="I54" s="41"/>
      <c r="J54" s="41"/>
      <c r="K54" s="41"/>
      <c r="L54" s="41"/>
      <c r="M54" s="40"/>
      <c r="N54" s="41"/>
      <c r="O54" s="41"/>
      <c r="P54" s="41"/>
    </row>
    <row r="55" spans="1:16" ht="12.75">
      <c r="A55" s="40"/>
      <c r="B55" s="40"/>
      <c r="C55" s="40"/>
      <c r="D55" s="40"/>
      <c r="E55" s="40"/>
      <c r="F55" s="40"/>
      <c r="G55" s="41"/>
      <c r="H55" s="41"/>
      <c r="I55" s="41"/>
      <c r="J55" s="41"/>
      <c r="K55" s="41"/>
      <c r="L55" s="41"/>
      <c r="M55" s="40"/>
      <c r="N55" s="41"/>
      <c r="O55" s="41"/>
      <c r="P55" s="41"/>
    </row>
    <row r="56" spans="1:16" ht="12.75">
      <c r="A56" s="40"/>
      <c r="B56" s="40"/>
      <c r="C56" s="40"/>
      <c r="D56" s="40"/>
      <c r="E56" s="40"/>
      <c r="F56" s="40"/>
      <c r="G56" s="41"/>
      <c r="H56" s="41"/>
      <c r="I56" s="41"/>
      <c r="J56" s="41"/>
      <c r="K56" s="41"/>
      <c r="L56" s="41"/>
      <c r="M56" s="40"/>
      <c r="N56" s="41"/>
      <c r="O56" s="41"/>
      <c r="P56" s="41"/>
    </row>
    <row r="57" spans="1:16" ht="12.75">
      <c r="A57" s="40"/>
      <c r="B57" s="40"/>
      <c r="C57" s="40"/>
      <c r="D57" s="40"/>
      <c r="E57" s="40"/>
      <c r="F57" s="40"/>
      <c r="G57" s="41"/>
      <c r="H57" s="41"/>
      <c r="I57" s="41"/>
      <c r="J57" s="41"/>
      <c r="K57" s="41"/>
      <c r="L57" s="41"/>
      <c r="M57" s="40"/>
      <c r="N57" s="41"/>
      <c r="O57" s="41"/>
      <c r="P57" s="41"/>
    </row>
    <row r="58" spans="1:16" ht="12.75">
      <c r="A58" s="40"/>
      <c r="B58" s="40"/>
      <c r="C58" s="40"/>
      <c r="D58" s="40"/>
      <c r="E58" s="40"/>
      <c r="F58" s="40"/>
      <c r="G58" s="41"/>
      <c r="H58" s="41"/>
      <c r="I58" s="41"/>
      <c r="J58" s="41"/>
      <c r="K58" s="41"/>
      <c r="L58" s="41"/>
      <c r="M58" s="40"/>
      <c r="N58" s="41"/>
      <c r="O58" s="41"/>
      <c r="P58" s="41"/>
    </row>
    <row r="59" spans="1:16" ht="12.75">
      <c r="A59" s="40"/>
      <c r="B59" s="40"/>
      <c r="C59" s="40"/>
      <c r="D59" s="40"/>
      <c r="E59" s="40"/>
      <c r="F59" s="40"/>
      <c r="G59" s="41"/>
      <c r="H59" s="41"/>
      <c r="I59" s="41"/>
      <c r="J59" s="41"/>
      <c r="K59" s="41"/>
      <c r="L59" s="41"/>
      <c r="M59" s="40"/>
      <c r="N59" s="41"/>
      <c r="O59" s="41"/>
      <c r="P59" s="41"/>
    </row>
    <row r="60" spans="1:16" ht="12.75">
      <c r="A60" s="40"/>
      <c r="B60" s="40"/>
      <c r="C60" s="40"/>
      <c r="D60" s="40"/>
      <c r="E60" s="40"/>
      <c r="F60" s="40"/>
      <c r="G60" s="41"/>
      <c r="H60" s="41"/>
      <c r="I60" s="41"/>
      <c r="J60" s="41"/>
      <c r="K60" s="41"/>
      <c r="L60" s="41"/>
      <c r="M60" s="40"/>
      <c r="N60" s="41"/>
      <c r="O60" s="41"/>
      <c r="P60" s="41"/>
    </row>
    <row r="61" spans="1:16" ht="12.75">
      <c r="A61" s="40"/>
      <c r="B61" s="40"/>
      <c r="C61" s="40"/>
      <c r="D61" s="40"/>
      <c r="E61" s="40"/>
      <c r="F61" s="40"/>
      <c r="G61" s="41"/>
      <c r="H61" s="41"/>
      <c r="I61" s="41"/>
      <c r="J61" s="41"/>
      <c r="K61" s="41"/>
      <c r="L61" s="41"/>
      <c r="M61" s="40"/>
      <c r="N61" s="41"/>
      <c r="O61" s="41"/>
      <c r="P61" s="41"/>
    </row>
    <row r="62" spans="1:16" ht="12.75">
      <c r="A62" s="40"/>
      <c r="B62" s="40"/>
      <c r="C62" s="40"/>
      <c r="D62" s="40"/>
      <c r="E62" s="40"/>
      <c r="F62" s="40"/>
      <c r="G62" s="41"/>
      <c r="H62" s="41"/>
      <c r="I62" s="41"/>
      <c r="J62" s="41"/>
      <c r="K62" s="41"/>
      <c r="L62" s="41"/>
      <c r="M62" s="40"/>
      <c r="N62" s="41"/>
      <c r="O62" s="41"/>
      <c r="P62" s="41"/>
    </row>
    <row r="63" spans="1:16" ht="12.75">
      <c r="A63" s="40"/>
      <c r="B63" s="40"/>
      <c r="C63" s="40"/>
      <c r="D63" s="40"/>
      <c r="E63" s="40"/>
      <c r="F63" s="40"/>
      <c r="G63" s="41"/>
      <c r="H63" s="41"/>
      <c r="I63" s="41"/>
      <c r="J63" s="41"/>
      <c r="K63" s="41"/>
      <c r="L63" s="41"/>
      <c r="M63" s="40"/>
      <c r="N63" s="41"/>
      <c r="O63" s="41"/>
      <c r="P63" s="41"/>
    </row>
    <row r="64" spans="1:16" ht="12.75">
      <c r="A64" s="40"/>
      <c r="B64" s="40"/>
      <c r="C64" s="40"/>
      <c r="D64" s="40"/>
      <c r="E64" s="40"/>
      <c r="F64" s="40"/>
      <c r="G64" s="41"/>
      <c r="H64" s="41"/>
      <c r="I64" s="41"/>
      <c r="J64" s="41"/>
      <c r="K64" s="41"/>
      <c r="L64" s="41"/>
      <c r="M64" s="40"/>
      <c r="N64" s="41"/>
      <c r="O64" s="41"/>
      <c r="P64" s="41"/>
    </row>
    <row r="65" spans="1:16" ht="12.75">
      <c r="A65" s="40"/>
      <c r="B65" s="40"/>
      <c r="C65" s="40"/>
      <c r="D65" s="40"/>
      <c r="E65" s="40"/>
      <c r="F65" s="40"/>
      <c r="G65" s="41"/>
      <c r="H65" s="41"/>
      <c r="I65" s="41"/>
      <c r="J65" s="41"/>
      <c r="K65" s="41"/>
      <c r="L65" s="41"/>
      <c r="M65" s="40"/>
      <c r="N65" s="41"/>
      <c r="O65" s="41"/>
      <c r="P65" s="41"/>
    </row>
    <row r="66" spans="1:16" ht="12.75">
      <c r="A66" s="40"/>
      <c r="B66" s="40"/>
      <c r="C66" s="40"/>
      <c r="D66" s="40"/>
      <c r="E66" s="40"/>
      <c r="F66" s="40"/>
      <c r="G66" s="41"/>
      <c r="H66" s="41"/>
      <c r="I66" s="41"/>
      <c r="J66" s="41"/>
      <c r="K66" s="41"/>
      <c r="L66" s="41"/>
      <c r="M66" s="40"/>
      <c r="N66" s="41"/>
      <c r="O66" s="41"/>
      <c r="P66" s="41"/>
    </row>
    <row r="67" spans="1:16" ht="12.75">
      <c r="A67" s="40"/>
      <c r="B67" s="40"/>
      <c r="C67" s="40"/>
      <c r="D67" s="40"/>
      <c r="E67" s="40"/>
      <c r="F67" s="40"/>
      <c r="G67" s="41"/>
      <c r="H67" s="41"/>
      <c r="I67" s="41"/>
      <c r="J67" s="41"/>
      <c r="K67" s="41"/>
      <c r="L67" s="41"/>
      <c r="M67" s="40"/>
      <c r="N67" s="41"/>
      <c r="O67" s="41"/>
      <c r="P67" s="41"/>
    </row>
    <row r="68" spans="1:16" ht="12.75">
      <c r="A68" s="40"/>
      <c r="B68" s="40"/>
      <c r="C68" s="40"/>
      <c r="D68" s="40"/>
      <c r="E68" s="40"/>
      <c r="F68" s="40"/>
      <c r="G68" s="41"/>
      <c r="H68" s="41"/>
      <c r="I68" s="41"/>
      <c r="J68" s="41"/>
      <c r="K68" s="41"/>
      <c r="L68" s="41"/>
      <c r="M68" s="40"/>
      <c r="N68" s="41"/>
      <c r="O68" s="41"/>
      <c r="P68" s="41"/>
    </row>
    <row r="69" spans="1:16" ht="12.75">
      <c r="A69" s="40"/>
      <c r="B69" s="40"/>
      <c r="C69" s="40"/>
      <c r="D69" s="40"/>
      <c r="E69" s="40"/>
      <c r="F69" s="40"/>
      <c r="G69" s="41"/>
      <c r="H69" s="41"/>
      <c r="I69" s="41"/>
      <c r="J69" s="41"/>
      <c r="K69" s="41"/>
      <c r="L69" s="41"/>
      <c r="M69" s="40"/>
      <c r="N69" s="41"/>
      <c r="O69" s="41"/>
      <c r="P69" s="41"/>
    </row>
    <row r="70" spans="1:16" ht="12.75">
      <c r="A70" s="40"/>
      <c r="B70" s="40"/>
      <c r="C70" s="40"/>
      <c r="D70" s="40"/>
      <c r="E70" s="40"/>
      <c r="F70" s="40"/>
      <c r="G70" s="41"/>
      <c r="H70" s="41"/>
      <c r="I70" s="41"/>
      <c r="J70" s="41"/>
      <c r="K70" s="41"/>
      <c r="L70" s="41"/>
      <c r="M70" s="40"/>
      <c r="N70" s="41"/>
      <c r="O70" s="41"/>
      <c r="P70" s="41"/>
    </row>
    <row r="71" spans="1:16" ht="12.75">
      <c r="A71" s="40"/>
      <c r="B71" s="40"/>
      <c r="C71" s="40"/>
      <c r="D71" s="40"/>
      <c r="E71" s="40"/>
      <c r="F71" s="40"/>
      <c r="G71" s="41"/>
      <c r="H71" s="41"/>
      <c r="I71" s="41"/>
      <c r="J71" s="41"/>
      <c r="K71" s="41"/>
      <c r="L71" s="41"/>
      <c r="M71" s="40"/>
      <c r="N71" s="41"/>
      <c r="O71" s="41"/>
      <c r="P71" s="41"/>
    </row>
    <row r="72" spans="1:16" ht="12.75">
      <c r="A72" s="40"/>
      <c r="B72" s="40"/>
      <c r="C72" s="40"/>
      <c r="D72" s="40"/>
      <c r="E72" s="40"/>
      <c r="F72" s="40"/>
      <c r="G72" s="41"/>
      <c r="H72" s="41"/>
      <c r="I72" s="41"/>
      <c r="J72" s="41"/>
      <c r="K72" s="41"/>
      <c r="L72" s="41"/>
      <c r="M72" s="40"/>
      <c r="N72" s="41"/>
      <c r="O72" s="41"/>
      <c r="P72" s="41"/>
    </row>
    <row r="73" spans="1:16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0"/>
      <c r="N73" s="41"/>
      <c r="O73" s="41"/>
      <c r="P73" s="41"/>
    </row>
    <row r="74" spans="1:16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0"/>
      <c r="N74" s="41"/>
      <c r="O74" s="41"/>
      <c r="P74" s="41"/>
    </row>
    <row r="75" spans="1:16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0"/>
      <c r="N75" s="41"/>
      <c r="O75" s="41"/>
      <c r="P75" s="41"/>
    </row>
    <row r="76" spans="1:16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0"/>
      <c r="N76" s="41"/>
      <c r="O76" s="41"/>
      <c r="P76" s="41"/>
    </row>
    <row r="77" spans="1:16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0"/>
      <c r="N77" s="41"/>
      <c r="O77" s="41"/>
      <c r="P77" s="41"/>
    </row>
    <row r="78" spans="1:16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0"/>
      <c r="N78" s="41"/>
      <c r="O78" s="41"/>
      <c r="P78" s="41"/>
    </row>
    <row r="79" spans="1:16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0"/>
      <c r="N79" s="41"/>
      <c r="O79" s="41"/>
      <c r="P79" s="41"/>
    </row>
    <row r="80" spans="1:16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0"/>
      <c r="N80" s="41"/>
      <c r="O80" s="41"/>
      <c r="P80" s="41"/>
    </row>
    <row r="81" spans="1:16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0"/>
      <c r="N81" s="41"/>
      <c r="O81" s="41"/>
      <c r="P81" s="41"/>
    </row>
    <row r="82" spans="1:16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0"/>
      <c r="N82" s="41"/>
      <c r="O82" s="41"/>
      <c r="P82" s="41"/>
    </row>
    <row r="83" spans="1:16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0"/>
      <c r="N83" s="41"/>
      <c r="O83" s="41"/>
      <c r="P83" s="41"/>
    </row>
    <row r="84" spans="1:16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0"/>
      <c r="N84" s="41"/>
      <c r="O84" s="41"/>
      <c r="P84" s="41"/>
    </row>
    <row r="85" spans="1:16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0"/>
      <c r="N85" s="41"/>
      <c r="O85" s="41"/>
      <c r="P85" s="41"/>
    </row>
    <row r="86" spans="1:16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0"/>
      <c r="N86" s="41"/>
      <c r="O86" s="41"/>
      <c r="P86" s="41"/>
    </row>
    <row r="87" spans="1:16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0"/>
      <c r="N87" s="41"/>
      <c r="O87" s="41"/>
      <c r="P87" s="41"/>
    </row>
    <row r="88" spans="1:16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0"/>
      <c r="N88" s="41"/>
      <c r="O88" s="41"/>
      <c r="P88" s="41"/>
    </row>
    <row r="89" spans="1:16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0"/>
      <c r="N89" s="41"/>
      <c r="O89" s="41"/>
      <c r="P89" s="41"/>
    </row>
    <row r="90" spans="1:16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0"/>
      <c r="N90" s="41"/>
      <c r="O90" s="41"/>
      <c r="P90" s="41"/>
    </row>
    <row r="91" spans="1:16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0"/>
      <c r="N91" s="41"/>
      <c r="O91" s="41"/>
      <c r="P91" s="41"/>
    </row>
    <row r="92" spans="1:16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0"/>
      <c r="N92" s="41"/>
      <c r="O92" s="41"/>
      <c r="P92" s="41"/>
    </row>
    <row r="93" spans="1:16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0"/>
      <c r="N93" s="41"/>
      <c r="O93" s="41"/>
      <c r="P93" s="41"/>
    </row>
    <row r="94" spans="1:16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0"/>
      <c r="N94" s="41"/>
      <c r="O94" s="41"/>
      <c r="P94" s="41"/>
    </row>
    <row r="95" spans="1:16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0"/>
      <c r="N95" s="41"/>
      <c r="O95" s="41"/>
      <c r="P95" s="41"/>
    </row>
    <row r="96" spans="1:16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0"/>
      <c r="N96" s="41"/>
      <c r="O96" s="41"/>
      <c r="P96" s="41"/>
    </row>
    <row r="97" spans="1:16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0"/>
      <c r="N97" s="41"/>
      <c r="O97" s="41"/>
      <c r="P97" s="41"/>
    </row>
    <row r="98" spans="1:16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0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0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0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0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0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0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0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0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0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0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0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0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0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0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0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0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0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0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0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0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0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0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0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0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0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0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0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0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0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0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0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0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0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0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0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0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0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0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0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0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0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0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0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0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0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0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0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0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0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0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0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0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0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0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0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0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0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0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0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0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0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0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0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0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0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0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0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0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0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0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0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0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0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0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0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0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0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0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0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0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0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0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0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0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0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0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0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0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0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0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0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0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0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0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0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0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0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0"/>
      <c r="N196" s="41"/>
      <c r="O196" s="41"/>
      <c r="P196" s="41"/>
    </row>
    <row r="197" spans="1:1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0"/>
      <c r="N197" s="41"/>
      <c r="O197" s="41"/>
      <c r="P197" s="41"/>
    </row>
    <row r="198" spans="1:1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0"/>
      <c r="N198" s="41"/>
      <c r="O198" s="41"/>
      <c r="P198" s="41"/>
    </row>
    <row r="199" spans="1:16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0"/>
      <c r="N199" s="41"/>
      <c r="O199" s="41"/>
      <c r="P199" s="41"/>
    </row>
    <row r="200" spans="1:16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0"/>
      <c r="N200" s="41"/>
      <c r="O200" s="41"/>
      <c r="P200" s="41"/>
    </row>
    <row r="201" spans="1:16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0"/>
      <c r="N201" s="41"/>
      <c r="O201" s="41"/>
      <c r="P201" s="41"/>
    </row>
    <row r="202" spans="1:16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0"/>
      <c r="N202" s="41"/>
      <c r="O202" s="41"/>
      <c r="P202" s="41"/>
    </row>
    <row r="203" spans="1:16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0"/>
      <c r="N203" s="41"/>
      <c r="O203" s="41"/>
      <c r="P203" s="41"/>
    </row>
    <row r="204" spans="1:16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0"/>
      <c r="N204" s="41"/>
      <c r="O204" s="41"/>
      <c r="P204" s="41"/>
    </row>
    <row r="205" spans="1:16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0"/>
      <c r="N205" s="41"/>
      <c r="O205" s="41"/>
      <c r="P205" s="41"/>
    </row>
    <row r="206" spans="1:16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0"/>
      <c r="N206" s="41"/>
      <c r="O206" s="41"/>
      <c r="P206" s="41"/>
    </row>
  </sheetData>
  <mergeCells count="8">
    <mergeCell ref="A3:M3"/>
    <mergeCell ref="A5:G5"/>
    <mergeCell ref="A8:E10"/>
    <mergeCell ref="H8:M8"/>
    <mergeCell ref="K9:M9"/>
    <mergeCell ref="I9:I10"/>
    <mergeCell ref="J9:J10"/>
    <mergeCell ref="H9:H10"/>
  </mergeCells>
  <printOptions horizontalCentered="1"/>
  <pageMargins left="0" right="0" top="0.3937007874015748" bottom="0.2755905511811024" header="0" footer="0"/>
  <pageSetup horizontalDpi="600" verticalDpi="600" orientation="landscape" paperSize="9" scale="35" r:id="rId1"/>
  <headerFooter alignWithMargins="0">
    <oddFooter>&amp;L&amp;14Emissão: &amp;D  às &amp;T&amp;C&amp;14&amp;P /&amp;N&amp;R&amp;"Arial,Negrito"&amp;12CAA/2003/CNS/ABR/&amp;F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6"/>
  <sheetViews>
    <sheetView zoomScale="50" zoomScaleNormal="50" workbookViewId="0" topLeftCell="A1">
      <selection activeCell="L39" sqref="L39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4.57421875" style="0" hidden="1" customWidth="1"/>
    <col min="7" max="7" width="127.00390625" style="0" customWidth="1"/>
    <col min="8" max="12" width="32.7109375" style="0" customWidth="1"/>
    <col min="13" max="13" width="32.7109375" style="2" customWidth="1"/>
    <col min="14" max="14" width="4.57421875" style="0" customWidth="1"/>
    <col min="15" max="15" width="28.7109375" style="0" customWidth="1"/>
    <col min="16" max="17" width="29.28125" style="0" bestFit="1" customWidth="1"/>
  </cols>
  <sheetData>
    <row r="1" spans="1:30" ht="39.75" customHeight="1">
      <c r="A1" s="181" t="s">
        <v>397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3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9.75" customHeight="1">
      <c r="A3" s="303" t="s">
        <v>841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5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39.75" customHeight="1">
      <c r="A6" s="304" t="s">
        <v>125</v>
      </c>
      <c r="B6" s="304"/>
      <c r="C6" s="304"/>
      <c r="D6" s="304"/>
      <c r="E6" s="304"/>
      <c r="F6" s="304"/>
      <c r="G6" s="304"/>
      <c r="H6" s="42"/>
      <c r="I6" s="245"/>
      <c r="J6" s="245"/>
      <c r="K6" s="249"/>
      <c r="L6" s="249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9.75" customHeight="1">
      <c r="A7" s="45"/>
      <c r="B7" s="45"/>
      <c r="C7" s="45"/>
      <c r="D7" s="45"/>
      <c r="E7" s="45"/>
      <c r="F7" s="45"/>
      <c r="G7" s="43"/>
      <c r="H7" s="46"/>
      <c r="I7" s="47"/>
      <c r="J7" s="47"/>
      <c r="K7" s="47"/>
      <c r="L7" s="41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39.75" customHeight="1" thickBot="1">
      <c r="A8" s="304" t="s">
        <v>751</v>
      </c>
      <c r="B8" s="304"/>
      <c r="C8" s="304"/>
      <c r="D8" s="304"/>
      <c r="E8" s="304"/>
      <c r="F8" s="304"/>
      <c r="G8" s="304"/>
      <c r="H8" s="46"/>
      <c r="I8" s="48"/>
      <c r="J8" s="48"/>
      <c r="K8" s="48"/>
      <c r="L8" s="49"/>
      <c r="M8" s="183" t="s">
        <v>724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ht="34.5" customHeight="1" thickTop="1">
      <c r="A9" s="305" t="s">
        <v>398</v>
      </c>
      <c r="B9" s="306"/>
      <c r="C9" s="306"/>
      <c r="D9" s="306"/>
      <c r="E9" s="306"/>
      <c r="F9" s="186"/>
      <c r="G9" s="268"/>
      <c r="H9" s="311" t="s">
        <v>754</v>
      </c>
      <c r="I9" s="311"/>
      <c r="J9" s="311"/>
      <c r="K9" s="311"/>
      <c r="L9" s="311"/>
      <c r="M9" s="312"/>
      <c r="N9" s="41"/>
      <c r="O9" s="316" t="s">
        <v>921</v>
      </c>
      <c r="P9" s="316"/>
      <c r="Q9" s="316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34.5" customHeight="1">
      <c r="A10" s="307"/>
      <c r="B10" s="308"/>
      <c r="C10" s="308"/>
      <c r="D10" s="308"/>
      <c r="E10" s="308"/>
      <c r="F10" s="188"/>
      <c r="G10" s="270" t="s">
        <v>79</v>
      </c>
      <c r="H10" s="313" t="s">
        <v>784</v>
      </c>
      <c r="I10" s="313" t="s">
        <v>785</v>
      </c>
      <c r="J10" s="313" t="s">
        <v>753</v>
      </c>
      <c r="K10" s="313" t="s">
        <v>396</v>
      </c>
      <c r="L10" s="313"/>
      <c r="M10" s="314"/>
      <c r="N10" s="41"/>
      <c r="O10" s="282" t="s">
        <v>922</v>
      </c>
      <c r="P10" s="282" t="s">
        <v>923</v>
      </c>
      <c r="Q10" s="282" t="s">
        <v>924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34.5" customHeight="1" thickBot="1">
      <c r="A11" s="309"/>
      <c r="B11" s="310"/>
      <c r="C11" s="310"/>
      <c r="D11" s="310"/>
      <c r="E11" s="310"/>
      <c r="F11" s="190"/>
      <c r="G11" s="272"/>
      <c r="H11" s="315"/>
      <c r="I11" s="315"/>
      <c r="J11" s="315"/>
      <c r="K11" s="265" t="s">
        <v>395</v>
      </c>
      <c r="L11" s="265" t="s">
        <v>399</v>
      </c>
      <c r="M11" s="266" t="s">
        <v>462</v>
      </c>
      <c r="N11" s="41"/>
      <c r="O11" s="286">
        <f>SUM(J13)-O14</f>
        <v>9608724.829999998</v>
      </c>
      <c r="P11" s="287">
        <f>SUM(K13)-K17</f>
        <v>3570082.130000001</v>
      </c>
      <c r="Q11" s="287">
        <f>SUM(I13)</f>
        <v>1128792.4800000002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12" customHeight="1" thickBot="1" thickTop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1"/>
      <c r="O12" s="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39.75" customHeight="1" thickTop="1">
      <c r="A13" s="146" t="s">
        <v>929</v>
      </c>
      <c r="B13" s="147"/>
      <c r="C13" s="147"/>
      <c r="D13" s="147"/>
      <c r="E13" s="147"/>
      <c r="F13" s="147"/>
      <c r="G13" s="148"/>
      <c r="H13" s="122">
        <f aca="true" t="shared" si="0" ref="H13:M13">SUM(H16+H20+H25+H35+H38+H42)</f>
        <v>16876222.69</v>
      </c>
      <c r="I13" s="122">
        <f t="shared" si="0"/>
        <v>1128792.4800000002</v>
      </c>
      <c r="J13" s="122">
        <f t="shared" si="0"/>
        <v>10025761.409999998</v>
      </c>
      <c r="K13" s="122">
        <f t="shared" si="0"/>
        <v>5245813.390000001</v>
      </c>
      <c r="L13" s="122">
        <f t="shared" si="0"/>
        <v>475855.41</v>
      </c>
      <c r="M13" s="124">
        <f t="shared" si="0"/>
        <v>5721668.800000001</v>
      </c>
      <c r="N13" s="41"/>
      <c r="O13" s="280" t="s">
        <v>920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39.75" customHeight="1">
      <c r="A14" s="32" t="s">
        <v>926</v>
      </c>
      <c r="B14" s="25"/>
      <c r="C14" s="25"/>
      <c r="D14" s="25"/>
      <c r="E14" s="25"/>
      <c r="F14" s="25"/>
      <c r="G14" s="33"/>
      <c r="H14" s="34">
        <f aca="true" t="shared" si="1" ref="H14:M14">SUM(H20+H25+H35+H38+H42)</f>
        <v>14281650.96</v>
      </c>
      <c r="I14" s="34">
        <f t="shared" si="1"/>
        <v>1128792.4800000002</v>
      </c>
      <c r="J14" s="34">
        <f t="shared" si="1"/>
        <v>9106920.94</v>
      </c>
      <c r="K14" s="34">
        <f t="shared" si="1"/>
        <v>3570082.13</v>
      </c>
      <c r="L14" s="34">
        <f t="shared" si="1"/>
        <v>475855.41</v>
      </c>
      <c r="M14" s="36">
        <f t="shared" si="1"/>
        <v>4045937.54</v>
      </c>
      <c r="N14" s="41"/>
      <c r="O14" s="279">
        <f>2092767.84-1675731.26</f>
        <v>417036.5800000001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2" customHeight="1">
      <c r="A15" s="66"/>
      <c r="B15" s="51"/>
      <c r="C15" s="51"/>
      <c r="D15" s="51"/>
      <c r="E15" s="51"/>
      <c r="F15" s="51"/>
      <c r="G15" s="51"/>
      <c r="H15" s="52"/>
      <c r="I15" s="52"/>
      <c r="J15" s="52"/>
      <c r="K15" s="52"/>
      <c r="L15" s="52"/>
      <c r="M15" s="67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39.75" customHeight="1">
      <c r="A16" s="68" t="s">
        <v>59</v>
      </c>
      <c r="B16" s="63"/>
      <c r="C16" s="63"/>
      <c r="D16" s="63"/>
      <c r="E16" s="63"/>
      <c r="F16" s="63"/>
      <c r="G16" s="33"/>
      <c r="H16" s="34">
        <f aca="true" t="shared" si="2" ref="H16:M16">SUM(H17:H19)</f>
        <v>2594571.73</v>
      </c>
      <c r="I16" s="35">
        <f t="shared" si="2"/>
        <v>0</v>
      </c>
      <c r="J16" s="35">
        <f t="shared" si="2"/>
        <v>918840.47</v>
      </c>
      <c r="K16" s="35">
        <f t="shared" si="2"/>
        <v>1675731.26</v>
      </c>
      <c r="L16" s="35">
        <f t="shared" si="2"/>
        <v>0</v>
      </c>
      <c r="M16" s="36">
        <f t="shared" si="2"/>
        <v>1675731.26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31.5" customHeight="1">
      <c r="A17" s="69" t="s">
        <v>85</v>
      </c>
      <c r="B17" s="59" t="s">
        <v>88</v>
      </c>
      <c r="C17" s="59" t="s">
        <v>653</v>
      </c>
      <c r="D17" s="59" t="s">
        <v>657</v>
      </c>
      <c r="E17" s="60" t="s">
        <v>665</v>
      </c>
      <c r="F17" s="60" t="s">
        <v>174</v>
      </c>
      <c r="G17" s="53" t="s">
        <v>734</v>
      </c>
      <c r="H17" s="54">
        <v>2092767.84</v>
      </c>
      <c r="I17" s="54">
        <v>0</v>
      </c>
      <c r="J17" s="54">
        <v>417036.58</v>
      </c>
      <c r="K17" s="54">
        <v>1675731.26</v>
      </c>
      <c r="L17" s="54">
        <v>0</v>
      </c>
      <c r="M17" s="70">
        <f>K17+L17</f>
        <v>1675731.26</v>
      </c>
      <c r="N17" s="41"/>
      <c r="O17" s="250">
        <f>H17-I17-J17</f>
        <v>1675731.26</v>
      </c>
      <c r="P17" s="250">
        <f>M17-O17</f>
        <v>0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31.5" customHeight="1">
      <c r="A18" s="69" t="s">
        <v>86</v>
      </c>
      <c r="B18" s="59" t="s">
        <v>89</v>
      </c>
      <c r="C18" s="59" t="s">
        <v>654</v>
      </c>
      <c r="D18" s="59" t="s">
        <v>659</v>
      </c>
      <c r="E18" s="60" t="s">
        <v>665</v>
      </c>
      <c r="F18" s="60" t="s">
        <v>884</v>
      </c>
      <c r="G18" s="55" t="s">
        <v>744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70">
        <f>K18+L18</f>
        <v>0</v>
      </c>
      <c r="N18" s="41"/>
      <c r="O18" s="250">
        <f>H18-I18-J18</f>
        <v>0</v>
      </c>
      <c r="P18" s="250">
        <f>M18-O18</f>
        <v>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31.5" customHeight="1">
      <c r="A19" s="69" t="s">
        <v>86</v>
      </c>
      <c r="B19" s="59" t="s">
        <v>89</v>
      </c>
      <c r="C19" s="59" t="s">
        <v>654</v>
      </c>
      <c r="D19" s="59" t="s">
        <v>658</v>
      </c>
      <c r="E19" s="60" t="s">
        <v>665</v>
      </c>
      <c r="F19" s="60" t="s">
        <v>173</v>
      </c>
      <c r="G19" s="53" t="s">
        <v>80</v>
      </c>
      <c r="H19" s="54">
        <v>501803.89</v>
      </c>
      <c r="I19" s="54">
        <v>0</v>
      </c>
      <c r="J19" s="54">
        <v>501803.89</v>
      </c>
      <c r="K19" s="54">
        <v>0</v>
      </c>
      <c r="L19" s="54">
        <v>0</v>
      </c>
      <c r="M19" s="70">
        <f>K19+L19</f>
        <v>0</v>
      </c>
      <c r="N19" s="41"/>
      <c r="O19" s="250">
        <f>H19-I19-J19</f>
        <v>0</v>
      </c>
      <c r="P19" s="250">
        <f>M19-O19</f>
        <v>0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39.75" customHeight="1">
      <c r="A20" s="68" t="s">
        <v>493</v>
      </c>
      <c r="B20" s="63"/>
      <c r="C20" s="63"/>
      <c r="D20" s="63"/>
      <c r="E20" s="63"/>
      <c r="F20" s="63"/>
      <c r="G20" s="64"/>
      <c r="H20" s="35">
        <f aca="true" t="shared" si="3" ref="H20:M20">SUM(H21:H24)</f>
        <v>6392468.640000001</v>
      </c>
      <c r="I20" s="35">
        <f t="shared" si="3"/>
        <v>641937.0700000001</v>
      </c>
      <c r="J20" s="35">
        <f t="shared" si="3"/>
        <v>3517578.9699999997</v>
      </c>
      <c r="K20" s="35">
        <f t="shared" si="3"/>
        <v>2228273.94</v>
      </c>
      <c r="L20" s="35">
        <f t="shared" si="3"/>
        <v>4678.66</v>
      </c>
      <c r="M20" s="36">
        <f t="shared" si="3"/>
        <v>2232952.6</v>
      </c>
      <c r="N20" s="41"/>
      <c r="O20" s="58"/>
      <c r="P20" s="5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31.5" customHeight="1">
      <c r="A21" s="71" t="s">
        <v>86</v>
      </c>
      <c r="B21" s="62" t="s">
        <v>89</v>
      </c>
      <c r="C21" s="62" t="s">
        <v>654</v>
      </c>
      <c r="D21" s="62" t="s">
        <v>667</v>
      </c>
      <c r="E21" s="61" t="s">
        <v>665</v>
      </c>
      <c r="F21" s="61" t="s">
        <v>175</v>
      </c>
      <c r="G21" s="53" t="s">
        <v>738</v>
      </c>
      <c r="H21" s="54">
        <v>3983727.96</v>
      </c>
      <c r="I21" s="54">
        <v>345120.7</v>
      </c>
      <c r="J21" s="54">
        <v>1485609.76</v>
      </c>
      <c r="K21" s="54">
        <v>2148318.84</v>
      </c>
      <c r="L21" s="54">
        <v>4678.66</v>
      </c>
      <c r="M21" s="70">
        <f>K21+L21</f>
        <v>2152997.5</v>
      </c>
      <c r="N21" s="41"/>
      <c r="O21" s="250">
        <f>H21-I21-J21</f>
        <v>2152997.5</v>
      </c>
      <c r="P21" s="250">
        <f>M21-O21</f>
        <v>0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31.5" customHeight="1">
      <c r="A22" s="71" t="s">
        <v>86</v>
      </c>
      <c r="B22" s="62" t="s">
        <v>89</v>
      </c>
      <c r="C22" s="62" t="s">
        <v>654</v>
      </c>
      <c r="D22" s="62" t="s">
        <v>668</v>
      </c>
      <c r="E22" s="61" t="s">
        <v>665</v>
      </c>
      <c r="F22" s="61" t="s">
        <v>176</v>
      </c>
      <c r="G22" s="53" t="s">
        <v>739</v>
      </c>
      <c r="H22" s="54">
        <v>135180.44</v>
      </c>
      <c r="I22" s="54">
        <v>61141.71</v>
      </c>
      <c r="J22" s="54">
        <v>74038.73</v>
      </c>
      <c r="K22" s="54">
        <v>0</v>
      </c>
      <c r="L22" s="54">
        <v>0</v>
      </c>
      <c r="M22" s="70">
        <f>K22+L22</f>
        <v>0</v>
      </c>
      <c r="N22" s="41"/>
      <c r="O22" s="250">
        <f>H22-I22-J22</f>
        <v>0</v>
      </c>
      <c r="P22" s="250">
        <f>M22-O22</f>
        <v>0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31.5" customHeight="1">
      <c r="A23" s="71" t="s">
        <v>86</v>
      </c>
      <c r="B23" s="62" t="s">
        <v>89</v>
      </c>
      <c r="C23" s="62" t="s">
        <v>654</v>
      </c>
      <c r="D23" s="62" t="s">
        <v>669</v>
      </c>
      <c r="E23" s="61" t="s">
        <v>665</v>
      </c>
      <c r="F23" s="61" t="s">
        <v>876</v>
      </c>
      <c r="G23" s="53" t="s">
        <v>740</v>
      </c>
      <c r="H23" s="54">
        <v>250705.43</v>
      </c>
      <c r="I23" s="54">
        <v>93167.66</v>
      </c>
      <c r="J23" s="54">
        <v>157537.77</v>
      </c>
      <c r="K23" s="54">
        <v>0</v>
      </c>
      <c r="L23" s="54">
        <v>0</v>
      </c>
      <c r="M23" s="70">
        <f>K23+L23</f>
        <v>0</v>
      </c>
      <c r="N23" s="41"/>
      <c r="O23" s="250">
        <f>H23-I23-J23</f>
        <v>0</v>
      </c>
      <c r="P23" s="250">
        <f>M23-O23</f>
        <v>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31.5" customHeight="1">
      <c r="A24" s="71" t="s">
        <v>86</v>
      </c>
      <c r="B24" s="62" t="s">
        <v>400</v>
      </c>
      <c r="C24" s="62" t="s">
        <v>654</v>
      </c>
      <c r="D24" s="62" t="s">
        <v>401</v>
      </c>
      <c r="E24" s="61" t="s">
        <v>665</v>
      </c>
      <c r="F24" s="61" t="s">
        <v>877</v>
      </c>
      <c r="G24" s="56" t="s">
        <v>81</v>
      </c>
      <c r="H24" s="54">
        <v>2022854.81</v>
      </c>
      <c r="I24" s="54">
        <v>142507</v>
      </c>
      <c r="J24" s="54">
        <v>1800392.71</v>
      </c>
      <c r="K24" s="54">
        <v>79955.1</v>
      </c>
      <c r="L24" s="54">
        <v>0</v>
      </c>
      <c r="M24" s="70">
        <f>K24+L24</f>
        <v>79955.1</v>
      </c>
      <c r="N24" s="41"/>
      <c r="O24" s="250">
        <f>H24-I24-J24</f>
        <v>79955.1000000001</v>
      </c>
      <c r="P24" s="250">
        <f>M24-O24</f>
        <v>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39.75" customHeight="1">
      <c r="A25" s="68" t="s">
        <v>866</v>
      </c>
      <c r="B25" s="63"/>
      <c r="C25" s="63"/>
      <c r="D25" s="63"/>
      <c r="E25" s="63"/>
      <c r="F25" s="63"/>
      <c r="G25" s="64"/>
      <c r="H25" s="35">
        <f aca="true" t="shared" si="4" ref="H25:M25">SUM(H26:H34)</f>
        <v>7413461.140000001</v>
      </c>
      <c r="I25" s="35">
        <f t="shared" si="4"/>
        <v>453347.76</v>
      </c>
      <c r="J25" s="35">
        <f t="shared" si="4"/>
        <v>5230815.19</v>
      </c>
      <c r="K25" s="35">
        <f t="shared" si="4"/>
        <v>1341808.1900000002</v>
      </c>
      <c r="L25" s="35">
        <f t="shared" si="4"/>
        <v>387490</v>
      </c>
      <c r="M25" s="36">
        <f t="shared" si="4"/>
        <v>1729298.1900000002</v>
      </c>
      <c r="N25" s="41"/>
      <c r="O25" s="58"/>
      <c r="P25" s="5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31.5" customHeight="1">
      <c r="A26" s="69" t="s">
        <v>86</v>
      </c>
      <c r="B26" s="59" t="s">
        <v>402</v>
      </c>
      <c r="C26" s="59" t="s">
        <v>404</v>
      </c>
      <c r="D26" s="59" t="s">
        <v>408</v>
      </c>
      <c r="E26" s="60" t="s">
        <v>665</v>
      </c>
      <c r="F26" s="60" t="s">
        <v>885</v>
      </c>
      <c r="G26" s="56" t="s">
        <v>810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70">
        <f aca="true" t="shared" si="5" ref="M26:M34">K26+L26</f>
        <v>0</v>
      </c>
      <c r="N26" s="41"/>
      <c r="O26" s="250">
        <f aca="true" t="shared" si="6" ref="O26:O34">H26-I26-J26</f>
        <v>0</v>
      </c>
      <c r="P26" s="250">
        <f aca="true" t="shared" si="7" ref="P26:P34">M26-O26</f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ht="31.5" customHeight="1">
      <c r="A27" s="69" t="s">
        <v>86</v>
      </c>
      <c r="B27" s="59" t="s">
        <v>402</v>
      </c>
      <c r="C27" s="59" t="s">
        <v>404</v>
      </c>
      <c r="D27" s="59" t="s">
        <v>11</v>
      </c>
      <c r="E27" s="60" t="s">
        <v>665</v>
      </c>
      <c r="F27" s="60" t="s">
        <v>886</v>
      </c>
      <c r="G27" s="56" t="s">
        <v>811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70">
        <f t="shared" si="5"/>
        <v>0</v>
      </c>
      <c r="N27" s="41"/>
      <c r="O27" s="250">
        <f t="shared" si="6"/>
        <v>0</v>
      </c>
      <c r="P27" s="250">
        <f t="shared" si="7"/>
        <v>0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31.5" customHeight="1">
      <c r="A28" s="69" t="s">
        <v>86</v>
      </c>
      <c r="B28" s="59" t="s">
        <v>402</v>
      </c>
      <c r="C28" s="59" t="s">
        <v>404</v>
      </c>
      <c r="D28" s="59" t="s">
        <v>12</v>
      </c>
      <c r="E28" s="60" t="s">
        <v>665</v>
      </c>
      <c r="F28" s="60" t="s">
        <v>887</v>
      </c>
      <c r="G28" s="56" t="s">
        <v>760</v>
      </c>
      <c r="H28" s="54">
        <v>6020965.91</v>
      </c>
      <c r="I28" s="54">
        <v>293353.66</v>
      </c>
      <c r="J28" s="54">
        <v>4152236.93</v>
      </c>
      <c r="K28" s="54">
        <v>1314585.32</v>
      </c>
      <c r="L28" s="54">
        <v>260790</v>
      </c>
      <c r="M28" s="70">
        <f t="shared" si="5"/>
        <v>1575375.32</v>
      </c>
      <c r="N28" s="41"/>
      <c r="O28" s="250">
        <f t="shared" si="6"/>
        <v>1575375.3199999998</v>
      </c>
      <c r="P28" s="250">
        <f t="shared" si="7"/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31.5" customHeight="1">
      <c r="A29" s="69" t="s">
        <v>86</v>
      </c>
      <c r="B29" s="59" t="s">
        <v>402</v>
      </c>
      <c r="C29" s="59" t="s">
        <v>405</v>
      </c>
      <c r="D29" s="59" t="s">
        <v>800</v>
      </c>
      <c r="E29" s="60" t="s">
        <v>665</v>
      </c>
      <c r="F29" s="60" t="s">
        <v>888</v>
      </c>
      <c r="G29" s="56" t="s">
        <v>812</v>
      </c>
      <c r="H29" s="54">
        <v>1116906.98</v>
      </c>
      <c r="I29" s="54">
        <v>83139.1</v>
      </c>
      <c r="J29" s="54">
        <v>1006995.01</v>
      </c>
      <c r="K29" s="54">
        <v>26772.87</v>
      </c>
      <c r="L29" s="54">
        <v>0</v>
      </c>
      <c r="M29" s="70">
        <f t="shared" si="5"/>
        <v>26772.87</v>
      </c>
      <c r="N29" s="41"/>
      <c r="O29" s="250">
        <f t="shared" si="6"/>
        <v>26772.869999999995</v>
      </c>
      <c r="P29" s="250">
        <f t="shared" si="7"/>
        <v>0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ht="31.5" customHeight="1">
      <c r="A30" s="69" t="s">
        <v>86</v>
      </c>
      <c r="B30" s="59" t="s">
        <v>403</v>
      </c>
      <c r="C30" s="59" t="s">
        <v>406</v>
      </c>
      <c r="D30" s="59" t="s">
        <v>801</v>
      </c>
      <c r="E30" s="60" t="s">
        <v>665</v>
      </c>
      <c r="F30" s="60" t="s">
        <v>879</v>
      </c>
      <c r="G30" s="57" t="s">
        <v>758</v>
      </c>
      <c r="H30" s="54">
        <v>25095</v>
      </c>
      <c r="I30" s="54">
        <v>16855</v>
      </c>
      <c r="J30" s="54">
        <v>7790</v>
      </c>
      <c r="K30" s="54">
        <v>450</v>
      </c>
      <c r="L30" s="54">
        <v>0</v>
      </c>
      <c r="M30" s="70">
        <f t="shared" si="5"/>
        <v>450</v>
      </c>
      <c r="N30" s="41"/>
      <c r="O30" s="250">
        <f t="shared" si="6"/>
        <v>450</v>
      </c>
      <c r="P30" s="250">
        <f t="shared" si="7"/>
        <v>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ht="31.5" customHeight="1">
      <c r="A31" s="69" t="s">
        <v>86</v>
      </c>
      <c r="B31" s="59" t="s">
        <v>850</v>
      </c>
      <c r="C31" s="59" t="s">
        <v>407</v>
      </c>
      <c r="D31" s="59" t="s">
        <v>802</v>
      </c>
      <c r="E31" s="60" t="s">
        <v>665</v>
      </c>
      <c r="F31" s="60" t="s">
        <v>889</v>
      </c>
      <c r="G31" s="57" t="s">
        <v>813</v>
      </c>
      <c r="H31" s="54">
        <v>5370.77</v>
      </c>
      <c r="I31" s="54">
        <v>0</v>
      </c>
      <c r="J31" s="54">
        <v>5370.77</v>
      </c>
      <c r="K31" s="54">
        <v>0</v>
      </c>
      <c r="L31" s="54">
        <v>0</v>
      </c>
      <c r="M31" s="70">
        <f t="shared" si="5"/>
        <v>0</v>
      </c>
      <c r="N31" s="41"/>
      <c r="O31" s="250">
        <f t="shared" si="6"/>
        <v>0</v>
      </c>
      <c r="P31" s="250">
        <f t="shared" si="7"/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ht="31.5" customHeight="1">
      <c r="A32" s="69" t="s">
        <v>86</v>
      </c>
      <c r="B32" s="59" t="s">
        <v>670</v>
      </c>
      <c r="C32" s="59" t="s">
        <v>407</v>
      </c>
      <c r="D32" s="59" t="s">
        <v>803</v>
      </c>
      <c r="E32" s="60" t="s">
        <v>665</v>
      </c>
      <c r="F32" s="60" t="s">
        <v>890</v>
      </c>
      <c r="G32" s="57" t="s">
        <v>316</v>
      </c>
      <c r="H32" s="54">
        <v>185122.48</v>
      </c>
      <c r="I32" s="54">
        <v>0</v>
      </c>
      <c r="J32" s="54">
        <v>58422.48</v>
      </c>
      <c r="K32" s="54">
        <v>0</v>
      </c>
      <c r="L32" s="54">
        <v>126700</v>
      </c>
      <c r="M32" s="70">
        <f t="shared" si="5"/>
        <v>126700</v>
      </c>
      <c r="N32" s="41"/>
      <c r="O32" s="250">
        <f t="shared" si="6"/>
        <v>126700</v>
      </c>
      <c r="P32" s="250">
        <f t="shared" si="7"/>
        <v>0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ht="31.5" customHeight="1">
      <c r="A33" s="69" t="s">
        <v>86</v>
      </c>
      <c r="B33" s="59" t="s">
        <v>402</v>
      </c>
      <c r="C33" s="59" t="s">
        <v>407</v>
      </c>
      <c r="D33" s="59" t="s">
        <v>804</v>
      </c>
      <c r="E33" s="60" t="s">
        <v>665</v>
      </c>
      <c r="F33" s="60" t="s">
        <v>891</v>
      </c>
      <c r="G33" s="57" t="s">
        <v>757</v>
      </c>
      <c r="H33" s="54">
        <v>60000</v>
      </c>
      <c r="I33" s="54">
        <v>60000</v>
      </c>
      <c r="J33" s="54">
        <v>0</v>
      </c>
      <c r="K33" s="54">
        <v>0</v>
      </c>
      <c r="L33" s="54">
        <v>0</v>
      </c>
      <c r="M33" s="70">
        <f t="shared" si="5"/>
        <v>0</v>
      </c>
      <c r="N33" s="41"/>
      <c r="O33" s="250">
        <f t="shared" si="6"/>
        <v>0</v>
      </c>
      <c r="P33" s="250">
        <f t="shared" si="7"/>
        <v>0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ht="31.5" customHeight="1">
      <c r="A34" s="69" t="s">
        <v>86</v>
      </c>
      <c r="B34" s="59" t="s">
        <v>670</v>
      </c>
      <c r="C34" s="59" t="s">
        <v>407</v>
      </c>
      <c r="D34" s="59" t="s">
        <v>805</v>
      </c>
      <c r="E34" s="60" t="s">
        <v>806</v>
      </c>
      <c r="F34" s="60" t="s">
        <v>892</v>
      </c>
      <c r="G34" s="57" t="s">
        <v>814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70">
        <f t="shared" si="5"/>
        <v>0</v>
      </c>
      <c r="N34" s="41"/>
      <c r="O34" s="250">
        <f t="shared" si="6"/>
        <v>0</v>
      </c>
      <c r="P34" s="250">
        <f t="shared" si="7"/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ht="39.75" customHeight="1">
      <c r="A35" s="68" t="s">
        <v>867</v>
      </c>
      <c r="B35" s="63"/>
      <c r="C35" s="63"/>
      <c r="D35" s="63"/>
      <c r="E35" s="63"/>
      <c r="F35" s="63"/>
      <c r="G35" s="64"/>
      <c r="H35" s="35">
        <f aca="true" t="shared" si="8" ref="H35:M35">SUM(H36:H37)</f>
        <v>453796.9</v>
      </c>
      <c r="I35" s="35">
        <f t="shared" si="8"/>
        <v>23391.37</v>
      </c>
      <c r="J35" s="35">
        <f t="shared" si="8"/>
        <v>346718.78</v>
      </c>
      <c r="K35" s="35">
        <f t="shared" si="8"/>
        <v>0</v>
      </c>
      <c r="L35" s="35">
        <f t="shared" si="8"/>
        <v>83686.75</v>
      </c>
      <c r="M35" s="36">
        <f t="shared" si="8"/>
        <v>83686.75</v>
      </c>
      <c r="N35" s="41"/>
      <c r="O35" s="58"/>
      <c r="P35" s="58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ht="31.5" customHeight="1">
      <c r="A36" s="71" t="s">
        <v>86</v>
      </c>
      <c r="B36" s="62" t="s">
        <v>850</v>
      </c>
      <c r="C36" s="62" t="s">
        <v>807</v>
      </c>
      <c r="D36" s="62" t="s">
        <v>808</v>
      </c>
      <c r="E36" s="61" t="s">
        <v>665</v>
      </c>
      <c r="F36" s="61" t="s">
        <v>893</v>
      </c>
      <c r="G36" s="57" t="s">
        <v>756</v>
      </c>
      <c r="H36" s="54">
        <v>6462</v>
      </c>
      <c r="I36" s="54">
        <v>0</v>
      </c>
      <c r="J36" s="54">
        <v>6462</v>
      </c>
      <c r="K36" s="54">
        <v>0</v>
      </c>
      <c r="L36" s="54">
        <v>0</v>
      </c>
      <c r="M36" s="70">
        <f>K36+L36</f>
        <v>0</v>
      </c>
      <c r="N36" s="41"/>
      <c r="O36" s="250">
        <f>H36-I36-J36</f>
        <v>0</v>
      </c>
      <c r="P36" s="250">
        <f>M36-O36</f>
        <v>0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ht="31.5" customHeight="1">
      <c r="A37" s="71" t="s">
        <v>86</v>
      </c>
      <c r="B37" s="62" t="s">
        <v>670</v>
      </c>
      <c r="C37" s="62" t="s">
        <v>807</v>
      </c>
      <c r="D37" s="62" t="s">
        <v>809</v>
      </c>
      <c r="E37" s="61" t="s">
        <v>665</v>
      </c>
      <c r="F37" s="61" t="s">
        <v>894</v>
      </c>
      <c r="G37" s="56" t="s">
        <v>759</v>
      </c>
      <c r="H37" s="54">
        <v>447334.9</v>
      </c>
      <c r="I37" s="54">
        <v>23391.37</v>
      </c>
      <c r="J37" s="54">
        <v>340256.78</v>
      </c>
      <c r="K37" s="54">
        <v>0</v>
      </c>
      <c r="L37" s="54">
        <v>83686.75</v>
      </c>
      <c r="M37" s="70">
        <f>K37+L37</f>
        <v>83686.75</v>
      </c>
      <c r="N37" s="41"/>
      <c r="O37" s="250">
        <f>H37-I37-J37</f>
        <v>83686.75</v>
      </c>
      <c r="P37" s="250">
        <f>M37-O37</f>
        <v>0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ht="39.75" customHeight="1">
      <c r="A38" s="68" t="s">
        <v>23</v>
      </c>
      <c r="B38" s="63"/>
      <c r="C38" s="63"/>
      <c r="D38" s="63"/>
      <c r="E38" s="63"/>
      <c r="F38" s="63"/>
      <c r="G38" s="64"/>
      <c r="H38" s="35">
        <f aca="true" t="shared" si="9" ref="H38:M38">SUM(H39:H41)</f>
        <v>8810.28</v>
      </c>
      <c r="I38" s="35">
        <f t="shared" si="9"/>
        <v>8810.28</v>
      </c>
      <c r="J38" s="35">
        <f t="shared" si="9"/>
        <v>0</v>
      </c>
      <c r="K38" s="35">
        <f t="shared" si="9"/>
        <v>0</v>
      </c>
      <c r="L38" s="35">
        <f t="shared" si="9"/>
        <v>0</v>
      </c>
      <c r="M38" s="36">
        <f t="shared" si="9"/>
        <v>0</v>
      </c>
      <c r="N38" s="41"/>
      <c r="O38" s="58"/>
      <c r="P38" s="58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ht="31.5" customHeight="1">
      <c r="A39" s="71" t="s">
        <v>86</v>
      </c>
      <c r="B39" s="62" t="s">
        <v>386</v>
      </c>
      <c r="C39" s="62" t="s">
        <v>406</v>
      </c>
      <c r="D39" s="62" t="s">
        <v>389</v>
      </c>
      <c r="E39" s="61" t="s">
        <v>665</v>
      </c>
      <c r="F39" s="61" t="s">
        <v>880</v>
      </c>
      <c r="G39" s="56" t="s">
        <v>82</v>
      </c>
      <c r="H39" s="54">
        <v>3318.22</v>
      </c>
      <c r="I39" s="54">
        <v>3318.22</v>
      </c>
      <c r="J39" s="54">
        <v>0</v>
      </c>
      <c r="K39" s="54">
        <v>0</v>
      </c>
      <c r="L39" s="54">
        <v>0</v>
      </c>
      <c r="M39" s="70">
        <f>K39+L39</f>
        <v>0</v>
      </c>
      <c r="N39" s="41"/>
      <c r="O39" s="250">
        <f>H39-I39-J39</f>
        <v>0</v>
      </c>
      <c r="P39" s="250">
        <f>M39-O39</f>
        <v>0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ht="31.5" customHeight="1">
      <c r="A40" s="71" t="s">
        <v>86</v>
      </c>
      <c r="B40" s="62" t="s">
        <v>387</v>
      </c>
      <c r="C40" s="62" t="s">
        <v>406</v>
      </c>
      <c r="D40" s="62" t="s">
        <v>390</v>
      </c>
      <c r="E40" s="61" t="s">
        <v>665</v>
      </c>
      <c r="F40" s="61" t="s">
        <v>881</v>
      </c>
      <c r="G40" s="56" t="s">
        <v>83</v>
      </c>
      <c r="H40" s="54">
        <v>3385.96</v>
      </c>
      <c r="I40" s="54">
        <v>3385.96</v>
      </c>
      <c r="J40" s="54">
        <v>0</v>
      </c>
      <c r="K40" s="54">
        <v>0</v>
      </c>
      <c r="L40" s="54">
        <v>0</v>
      </c>
      <c r="M40" s="70">
        <f>K40+L40</f>
        <v>0</v>
      </c>
      <c r="N40" s="41"/>
      <c r="O40" s="250">
        <f>H40-I40-J40</f>
        <v>0</v>
      </c>
      <c r="P40" s="250">
        <f>M40-O40</f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ht="31.5" customHeight="1">
      <c r="A41" s="71" t="s">
        <v>86</v>
      </c>
      <c r="B41" s="62" t="s">
        <v>388</v>
      </c>
      <c r="C41" s="62" t="s">
        <v>406</v>
      </c>
      <c r="D41" s="62" t="s">
        <v>391</v>
      </c>
      <c r="E41" s="61" t="s">
        <v>665</v>
      </c>
      <c r="F41" s="61" t="s">
        <v>882</v>
      </c>
      <c r="G41" s="56" t="s">
        <v>815</v>
      </c>
      <c r="H41" s="54">
        <v>2106.1</v>
      </c>
      <c r="I41" s="54">
        <v>2106.1</v>
      </c>
      <c r="J41" s="54">
        <v>0</v>
      </c>
      <c r="K41" s="54">
        <v>0</v>
      </c>
      <c r="L41" s="54">
        <v>0</v>
      </c>
      <c r="M41" s="70">
        <f>K41+L41</f>
        <v>0</v>
      </c>
      <c r="N41" s="41"/>
      <c r="O41" s="250">
        <f>H41-I41-J41</f>
        <v>0</v>
      </c>
      <c r="P41" s="250">
        <f>M41-O41</f>
        <v>0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ht="39.75" customHeight="1">
      <c r="A42" s="68" t="s">
        <v>919</v>
      </c>
      <c r="B42" s="63"/>
      <c r="C42" s="63"/>
      <c r="D42" s="63"/>
      <c r="E42" s="63"/>
      <c r="F42" s="63"/>
      <c r="G42" s="64"/>
      <c r="H42" s="35">
        <f aca="true" t="shared" si="10" ref="H42:M42">SUM(H43)</f>
        <v>13114</v>
      </c>
      <c r="I42" s="35">
        <f t="shared" si="10"/>
        <v>1306</v>
      </c>
      <c r="J42" s="35">
        <f t="shared" si="10"/>
        <v>11808</v>
      </c>
      <c r="K42" s="35">
        <f t="shared" si="10"/>
        <v>0</v>
      </c>
      <c r="L42" s="35">
        <f t="shared" si="10"/>
        <v>0</v>
      </c>
      <c r="M42" s="36">
        <f t="shared" si="10"/>
        <v>0</v>
      </c>
      <c r="N42" s="41"/>
      <c r="O42" s="58"/>
      <c r="P42" s="58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ht="31.5" customHeight="1">
      <c r="A43" s="71" t="s">
        <v>86</v>
      </c>
      <c r="B43" s="62" t="s">
        <v>392</v>
      </c>
      <c r="C43" s="62" t="s">
        <v>406</v>
      </c>
      <c r="D43" s="62" t="s">
        <v>393</v>
      </c>
      <c r="E43" s="61" t="s">
        <v>665</v>
      </c>
      <c r="F43" s="61" t="s">
        <v>883</v>
      </c>
      <c r="G43" s="57" t="s">
        <v>84</v>
      </c>
      <c r="H43" s="54">
        <v>13114</v>
      </c>
      <c r="I43" s="54">
        <v>1306</v>
      </c>
      <c r="J43" s="54">
        <v>11808</v>
      </c>
      <c r="K43" s="54">
        <v>0</v>
      </c>
      <c r="L43" s="54">
        <v>0</v>
      </c>
      <c r="M43" s="70">
        <f>K43+L43</f>
        <v>0</v>
      </c>
      <c r="N43" s="41"/>
      <c r="O43" s="250">
        <f>H43-I43-J43</f>
        <v>0</v>
      </c>
      <c r="P43" s="250">
        <f>M43-O43</f>
        <v>0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ht="15" customHeight="1" thickBot="1">
      <c r="A44" s="172"/>
      <c r="B44" s="173"/>
      <c r="C44" s="173"/>
      <c r="D44" s="173"/>
      <c r="E44" s="173"/>
      <c r="F44" s="173"/>
      <c r="G44" s="174"/>
      <c r="H44" s="175"/>
      <c r="I44" s="175"/>
      <c r="J44" s="175"/>
      <c r="K44" s="175"/>
      <c r="L44" s="175"/>
      <c r="M44" s="176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ht="26.25" thickTop="1">
      <c r="A45" s="50"/>
      <c r="B45" s="50"/>
      <c r="C45" s="50"/>
      <c r="D45" s="50"/>
      <c r="E45" s="50"/>
      <c r="F45" s="50"/>
      <c r="G45" s="58"/>
      <c r="H45" s="58"/>
      <c r="I45" s="40"/>
      <c r="J45" s="40"/>
      <c r="K45" s="40"/>
      <c r="L45" s="50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ht="25.5">
      <c r="A46" s="50"/>
      <c r="B46" s="50"/>
      <c r="C46" s="50"/>
      <c r="D46" s="50"/>
      <c r="E46" s="50"/>
      <c r="F46" s="50"/>
      <c r="G46" s="58"/>
      <c r="H46" s="58"/>
      <c r="I46" s="40"/>
      <c r="J46" s="40"/>
      <c r="K46" s="40"/>
      <c r="L46" s="50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ht="25.5">
      <c r="A47" s="50"/>
      <c r="B47" s="50"/>
      <c r="C47" s="50"/>
      <c r="D47" s="50"/>
      <c r="E47" s="50"/>
      <c r="F47" s="50"/>
      <c r="G47" s="58"/>
      <c r="H47" s="58"/>
      <c r="I47" s="40"/>
      <c r="J47" s="40"/>
      <c r="K47" s="40"/>
      <c r="L47" s="50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ht="25.5">
      <c r="A48" s="50"/>
      <c r="B48" s="50"/>
      <c r="C48" s="50"/>
      <c r="D48" s="50"/>
      <c r="E48" s="50"/>
      <c r="F48" s="50"/>
      <c r="G48" s="58"/>
      <c r="H48" s="58"/>
      <c r="I48" s="40"/>
      <c r="J48" s="40"/>
      <c r="K48" s="40"/>
      <c r="L48" s="50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ht="25.5">
      <c r="A49" s="50"/>
      <c r="B49" s="50"/>
      <c r="C49" s="50"/>
      <c r="D49" s="50"/>
      <c r="E49" s="50"/>
      <c r="F49" s="50"/>
      <c r="G49" s="58"/>
      <c r="H49" s="58"/>
      <c r="I49" s="40"/>
      <c r="J49" s="40"/>
      <c r="K49" s="40"/>
      <c r="L49" s="50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ht="25.5">
      <c r="A50" s="50"/>
      <c r="B50" s="50"/>
      <c r="C50" s="50"/>
      <c r="D50" s="50"/>
      <c r="E50" s="50"/>
      <c r="F50" s="50"/>
      <c r="G50" s="58"/>
      <c r="H50" s="58"/>
      <c r="I50" s="40"/>
      <c r="J50" s="40"/>
      <c r="K50" s="40"/>
      <c r="L50" s="50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ht="25.5">
      <c r="A51" s="50"/>
      <c r="B51" s="50"/>
      <c r="C51" s="50"/>
      <c r="D51" s="50"/>
      <c r="E51" s="50"/>
      <c r="F51" s="50"/>
      <c r="G51" s="58"/>
      <c r="H51" s="58"/>
      <c r="I51" s="40"/>
      <c r="J51" s="40"/>
      <c r="K51" s="40"/>
      <c r="L51" s="50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:30" ht="25.5">
      <c r="A52" s="50"/>
      <c r="B52" s="50"/>
      <c r="C52" s="50"/>
      <c r="D52" s="50"/>
      <c r="E52" s="50"/>
      <c r="F52" s="50"/>
      <c r="G52" s="58"/>
      <c r="H52" s="58"/>
      <c r="I52" s="40"/>
      <c r="J52" s="40"/>
      <c r="K52" s="40"/>
      <c r="L52" s="50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:30" ht="25.5">
      <c r="A53" s="50" t="s">
        <v>723</v>
      </c>
      <c r="B53" s="50"/>
      <c r="C53" s="50"/>
      <c r="D53" s="50"/>
      <c r="E53" s="50"/>
      <c r="F53" s="50"/>
      <c r="G53" s="58"/>
      <c r="H53" s="58"/>
      <c r="I53" s="40"/>
      <c r="J53" s="40"/>
      <c r="K53" s="40"/>
      <c r="L53" s="50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ht="25.5">
      <c r="A54" s="50"/>
      <c r="B54" s="50"/>
      <c r="C54" s="50"/>
      <c r="D54" s="50"/>
      <c r="E54" s="50"/>
      <c r="F54" s="50"/>
      <c r="G54" s="58"/>
      <c r="H54" s="58"/>
      <c r="I54" s="40"/>
      <c r="J54" s="40"/>
      <c r="K54" s="40"/>
      <c r="L54" s="50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ht="25.5">
      <c r="A55" s="50"/>
      <c r="B55" s="50"/>
      <c r="C55" s="50"/>
      <c r="D55" s="50"/>
      <c r="E55" s="50"/>
      <c r="F55" s="50"/>
      <c r="G55" s="58"/>
      <c r="H55" s="58"/>
      <c r="I55" s="40"/>
      <c r="J55" s="40"/>
      <c r="K55" s="40"/>
      <c r="L55" s="50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ht="25.5">
      <c r="A56" s="50"/>
      <c r="B56" s="50"/>
      <c r="C56" s="50"/>
      <c r="D56" s="50"/>
      <c r="E56" s="50"/>
      <c r="F56" s="50"/>
      <c r="G56" s="58"/>
      <c r="H56" s="58"/>
      <c r="I56" s="40"/>
      <c r="J56" s="40"/>
      <c r="K56" s="40"/>
      <c r="L56" s="50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ht="25.5">
      <c r="A57" s="50"/>
      <c r="B57" s="50"/>
      <c r="C57" s="50"/>
      <c r="D57" s="50"/>
      <c r="E57" s="50"/>
      <c r="F57" s="50"/>
      <c r="G57" s="58"/>
      <c r="H57" s="58"/>
      <c r="I57" s="40"/>
      <c r="J57" s="40"/>
      <c r="K57" s="40"/>
      <c r="L57" s="50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ht="25.5">
      <c r="A58" s="50"/>
      <c r="B58" s="50"/>
      <c r="C58" s="50"/>
      <c r="D58" s="50"/>
      <c r="E58" s="50"/>
      <c r="F58" s="50"/>
      <c r="G58" s="58"/>
      <c r="H58" s="58"/>
      <c r="I58" s="40"/>
      <c r="J58" s="40"/>
      <c r="K58" s="40"/>
      <c r="L58" s="50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ht="25.5">
      <c r="A59" s="50"/>
      <c r="B59" s="50"/>
      <c r="C59" s="50"/>
      <c r="D59" s="50"/>
      <c r="E59" s="50"/>
      <c r="F59" s="50"/>
      <c r="G59" s="58"/>
      <c r="H59" s="58"/>
      <c r="I59" s="40"/>
      <c r="J59" s="40"/>
      <c r="K59" s="40"/>
      <c r="L59" s="50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ht="25.5">
      <c r="A60" s="50"/>
      <c r="B60" s="50"/>
      <c r="C60" s="50"/>
      <c r="D60" s="50"/>
      <c r="E60" s="50"/>
      <c r="F60" s="50"/>
      <c r="G60" s="58"/>
      <c r="H60" s="58"/>
      <c r="I60" s="40"/>
      <c r="J60" s="40"/>
      <c r="K60" s="40"/>
      <c r="L60" s="50"/>
      <c r="M60" s="4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ht="25.5">
      <c r="A61" s="50"/>
      <c r="B61" s="50"/>
      <c r="C61" s="50"/>
      <c r="D61" s="50"/>
      <c r="E61" s="50"/>
      <c r="F61" s="50"/>
      <c r="G61" s="58"/>
      <c r="H61" s="58"/>
      <c r="I61" s="40"/>
      <c r="J61" s="40"/>
      <c r="K61" s="40"/>
      <c r="L61" s="50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ht="25.5">
      <c r="A62" s="50"/>
      <c r="B62" s="50"/>
      <c r="C62" s="50"/>
      <c r="D62" s="50"/>
      <c r="E62" s="50"/>
      <c r="F62" s="50"/>
      <c r="G62" s="58"/>
      <c r="H62" s="58"/>
      <c r="I62" s="40"/>
      <c r="J62" s="40"/>
      <c r="K62" s="40"/>
      <c r="L62" s="50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ht="25.5">
      <c r="A63" s="50"/>
      <c r="B63" s="50"/>
      <c r="C63" s="50"/>
      <c r="D63" s="50"/>
      <c r="E63" s="50"/>
      <c r="F63" s="50"/>
      <c r="G63" s="58"/>
      <c r="H63" s="58"/>
      <c r="I63" s="58"/>
      <c r="J63" s="58"/>
      <c r="K63" s="58"/>
      <c r="L63" s="50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ht="25.5">
      <c r="A64" s="50"/>
      <c r="B64" s="50"/>
      <c r="C64" s="50"/>
      <c r="D64" s="50"/>
      <c r="E64" s="50"/>
      <c r="F64" s="50"/>
      <c r="G64" s="58"/>
      <c r="H64" s="58"/>
      <c r="I64" s="58"/>
      <c r="J64" s="58"/>
      <c r="K64" s="58"/>
      <c r="L64" s="50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ht="25.5">
      <c r="A65" s="50"/>
      <c r="B65" s="50"/>
      <c r="C65" s="50"/>
      <c r="D65" s="50"/>
      <c r="E65" s="50"/>
      <c r="F65" s="50"/>
      <c r="G65" s="58"/>
      <c r="H65" s="58"/>
      <c r="I65" s="58"/>
      <c r="J65" s="58"/>
      <c r="K65" s="58"/>
      <c r="L65" s="50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ht="25.5">
      <c r="A66" s="50"/>
      <c r="B66" s="50"/>
      <c r="C66" s="50"/>
      <c r="D66" s="50"/>
      <c r="E66" s="50"/>
      <c r="F66" s="50"/>
      <c r="G66" s="58"/>
      <c r="H66" s="58"/>
      <c r="I66" s="58"/>
      <c r="J66" s="58"/>
      <c r="K66" s="58"/>
      <c r="L66" s="50"/>
      <c r="M66" s="40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ht="25.5">
      <c r="A67" s="50"/>
      <c r="B67" s="50"/>
      <c r="C67" s="50"/>
      <c r="D67" s="50"/>
      <c r="E67" s="50"/>
      <c r="F67" s="50"/>
      <c r="G67" s="58"/>
      <c r="H67" s="58"/>
      <c r="I67" s="58"/>
      <c r="J67" s="58"/>
      <c r="K67" s="58"/>
      <c r="L67" s="50"/>
      <c r="M67" s="40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ht="25.5">
      <c r="A68" s="50"/>
      <c r="B68" s="50"/>
      <c r="C68" s="50"/>
      <c r="D68" s="50"/>
      <c r="E68" s="50"/>
      <c r="F68" s="50"/>
      <c r="G68" s="58"/>
      <c r="H68" s="58"/>
      <c r="I68" s="58"/>
      <c r="J68" s="58"/>
      <c r="K68" s="58"/>
      <c r="L68" s="50"/>
      <c r="M68" s="40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ht="25.5">
      <c r="A69" s="50"/>
      <c r="B69" s="50"/>
      <c r="C69" s="50"/>
      <c r="D69" s="50"/>
      <c r="E69" s="50"/>
      <c r="F69" s="50"/>
      <c r="G69" s="58"/>
      <c r="H69" s="58"/>
      <c r="I69" s="58"/>
      <c r="J69" s="58"/>
      <c r="K69" s="58"/>
      <c r="L69" s="50"/>
      <c r="M69" s="4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ht="25.5">
      <c r="A70" s="50"/>
      <c r="B70" s="50"/>
      <c r="C70" s="50"/>
      <c r="D70" s="50"/>
      <c r="E70" s="50"/>
      <c r="F70" s="50"/>
      <c r="G70" s="58"/>
      <c r="H70" s="58"/>
      <c r="I70" s="58"/>
      <c r="J70" s="58"/>
      <c r="K70" s="58"/>
      <c r="L70" s="50"/>
      <c r="M70" s="40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ht="25.5">
      <c r="A71" s="50"/>
      <c r="B71" s="50"/>
      <c r="C71" s="50"/>
      <c r="D71" s="50"/>
      <c r="E71" s="50"/>
      <c r="F71" s="50"/>
      <c r="G71" s="58"/>
      <c r="H71" s="58"/>
      <c r="I71" s="58"/>
      <c r="J71" s="58"/>
      <c r="K71" s="58"/>
      <c r="L71" s="50"/>
      <c r="M71" s="40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ht="25.5">
      <c r="A72" s="50"/>
      <c r="B72" s="50"/>
      <c r="C72" s="50"/>
      <c r="D72" s="50"/>
      <c r="E72" s="50"/>
      <c r="F72" s="50"/>
      <c r="G72" s="58"/>
      <c r="H72" s="58"/>
      <c r="I72" s="58"/>
      <c r="J72" s="58"/>
      <c r="K72" s="58"/>
      <c r="L72" s="50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ht="25.5">
      <c r="A73" s="50"/>
      <c r="B73" s="50"/>
      <c r="C73" s="50"/>
      <c r="D73" s="50"/>
      <c r="E73" s="50"/>
      <c r="F73" s="50"/>
      <c r="G73" s="58"/>
      <c r="H73" s="58"/>
      <c r="I73" s="58"/>
      <c r="J73" s="58"/>
      <c r="K73" s="58"/>
      <c r="L73" s="50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30" ht="25.5">
      <c r="A74" s="50"/>
      <c r="B74" s="50"/>
      <c r="C74" s="50"/>
      <c r="D74" s="50"/>
      <c r="E74" s="50"/>
      <c r="F74" s="50"/>
      <c r="G74" s="58"/>
      <c r="H74" s="58"/>
      <c r="I74" s="58"/>
      <c r="J74" s="58"/>
      <c r="K74" s="58"/>
      <c r="L74" s="50"/>
      <c r="M74" s="40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 ht="25.5">
      <c r="A75" s="50"/>
      <c r="B75" s="50"/>
      <c r="C75" s="50"/>
      <c r="D75" s="50"/>
      <c r="E75" s="50"/>
      <c r="F75" s="50"/>
      <c r="G75" s="58"/>
      <c r="H75" s="58"/>
      <c r="I75" s="58"/>
      <c r="J75" s="58"/>
      <c r="K75" s="58"/>
      <c r="L75" s="50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0" ht="25.5">
      <c r="A76" s="50"/>
      <c r="B76" s="50"/>
      <c r="C76" s="50"/>
      <c r="D76" s="50"/>
      <c r="E76" s="50"/>
      <c r="F76" s="50"/>
      <c r="G76" s="58"/>
      <c r="H76" s="58"/>
      <c r="I76" s="58"/>
      <c r="J76" s="58"/>
      <c r="K76" s="58"/>
      <c r="L76" s="50"/>
      <c r="M76" s="40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ht="25.5">
      <c r="A77" s="50"/>
      <c r="B77" s="50"/>
      <c r="C77" s="50"/>
      <c r="D77" s="50"/>
      <c r="E77" s="50"/>
      <c r="F77" s="50"/>
      <c r="G77" s="58"/>
      <c r="H77" s="58"/>
      <c r="I77" s="58"/>
      <c r="J77" s="58"/>
      <c r="K77" s="58"/>
      <c r="L77" s="50"/>
      <c r="M77" s="4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ht="25.5">
      <c r="A78" s="50"/>
      <c r="B78" s="50"/>
      <c r="C78" s="50"/>
      <c r="D78" s="50"/>
      <c r="E78" s="50"/>
      <c r="F78" s="50"/>
      <c r="G78" s="58"/>
      <c r="H78" s="58"/>
      <c r="I78" s="58"/>
      <c r="J78" s="58"/>
      <c r="K78" s="58"/>
      <c r="L78" s="50"/>
      <c r="M78" s="40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 ht="25.5">
      <c r="A79" s="50"/>
      <c r="B79" s="50"/>
      <c r="C79" s="50"/>
      <c r="D79" s="50"/>
      <c r="E79" s="50"/>
      <c r="F79" s="50"/>
      <c r="G79" s="58"/>
      <c r="H79" s="58"/>
      <c r="I79" s="58"/>
      <c r="J79" s="58"/>
      <c r="K79" s="58"/>
      <c r="L79" s="50"/>
      <c r="M79" s="40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pans="1:30" ht="25.5">
      <c r="A80" s="50"/>
      <c r="B80" s="50"/>
      <c r="C80" s="50"/>
      <c r="D80" s="50"/>
      <c r="E80" s="50"/>
      <c r="F80" s="50"/>
      <c r="G80" s="58"/>
      <c r="H80" s="58"/>
      <c r="I80" s="58"/>
      <c r="J80" s="58"/>
      <c r="K80" s="58"/>
      <c r="L80" s="50"/>
      <c r="M80" s="40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spans="1:30" ht="25.5">
      <c r="A81" s="50"/>
      <c r="B81" s="50"/>
      <c r="C81" s="50"/>
      <c r="D81" s="50"/>
      <c r="E81" s="50"/>
      <c r="F81" s="50"/>
      <c r="G81" s="58"/>
      <c r="H81" s="58"/>
      <c r="I81" s="58"/>
      <c r="J81" s="58"/>
      <c r="K81" s="58"/>
      <c r="L81" s="50"/>
      <c r="M81" s="40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 ht="25.5">
      <c r="A82" s="50"/>
      <c r="B82" s="50"/>
      <c r="C82" s="50"/>
      <c r="D82" s="50"/>
      <c r="E82" s="50"/>
      <c r="F82" s="50"/>
      <c r="G82" s="58"/>
      <c r="H82" s="58"/>
      <c r="I82" s="58"/>
      <c r="J82" s="58"/>
      <c r="K82" s="58"/>
      <c r="L82" s="50"/>
      <c r="M82" s="40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 ht="25.5">
      <c r="A83" s="50"/>
      <c r="B83" s="50"/>
      <c r="C83" s="50"/>
      <c r="D83" s="50"/>
      <c r="E83" s="50"/>
      <c r="F83" s="50"/>
      <c r="G83" s="58"/>
      <c r="H83" s="58"/>
      <c r="I83" s="58"/>
      <c r="J83" s="58"/>
      <c r="K83" s="58"/>
      <c r="L83" s="50"/>
      <c r="M83" s="40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pans="1:30" ht="25.5">
      <c r="A84" s="50"/>
      <c r="B84" s="50"/>
      <c r="C84" s="50"/>
      <c r="D84" s="50"/>
      <c r="E84" s="50"/>
      <c r="F84" s="50"/>
      <c r="G84" s="58"/>
      <c r="H84" s="58"/>
      <c r="I84" s="58"/>
      <c r="J84" s="58"/>
      <c r="K84" s="58"/>
      <c r="L84" s="50"/>
      <c r="M84" s="40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pans="1:30" ht="25.5">
      <c r="A85" s="50"/>
      <c r="B85" s="50"/>
      <c r="C85" s="50"/>
      <c r="D85" s="50"/>
      <c r="E85" s="50"/>
      <c r="F85" s="50"/>
      <c r="G85" s="58"/>
      <c r="H85" s="58"/>
      <c r="I85" s="58"/>
      <c r="J85" s="58"/>
      <c r="K85" s="58"/>
      <c r="L85" s="50"/>
      <c r="M85" s="40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</row>
    <row r="86" spans="1:30" ht="25.5">
      <c r="A86" s="50"/>
      <c r="B86" s="50"/>
      <c r="C86" s="50"/>
      <c r="D86" s="50"/>
      <c r="E86" s="50"/>
      <c r="F86" s="50"/>
      <c r="G86" s="58"/>
      <c r="H86" s="58"/>
      <c r="I86" s="58"/>
      <c r="J86" s="58"/>
      <c r="K86" s="58"/>
      <c r="L86" s="50"/>
      <c r="M86" s="40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 ht="25.5">
      <c r="A87" s="50"/>
      <c r="B87" s="50"/>
      <c r="C87" s="50"/>
      <c r="D87" s="50"/>
      <c r="E87" s="50"/>
      <c r="F87" s="50"/>
      <c r="G87" s="58"/>
      <c r="H87" s="58"/>
      <c r="I87" s="58"/>
      <c r="J87" s="58"/>
      <c r="K87" s="58"/>
      <c r="L87" s="50"/>
      <c r="M87" s="40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ht="25.5">
      <c r="A88" s="50"/>
      <c r="B88" s="50"/>
      <c r="C88" s="50"/>
      <c r="D88" s="50"/>
      <c r="E88" s="50"/>
      <c r="F88" s="50"/>
      <c r="G88" s="58"/>
      <c r="H88" s="58"/>
      <c r="I88" s="58"/>
      <c r="J88" s="58"/>
      <c r="K88" s="58"/>
      <c r="L88" s="50"/>
      <c r="M88" s="40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 ht="25.5">
      <c r="A89" s="50"/>
      <c r="B89" s="50"/>
      <c r="C89" s="50"/>
      <c r="D89" s="50"/>
      <c r="E89" s="50"/>
      <c r="F89" s="50"/>
      <c r="G89" s="58"/>
      <c r="H89" s="58"/>
      <c r="I89" s="58"/>
      <c r="J89" s="58"/>
      <c r="K89" s="58"/>
      <c r="L89" s="50"/>
      <c r="M89" s="40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</row>
    <row r="90" spans="1:30" ht="25.5">
      <c r="A90" s="50"/>
      <c r="B90" s="50"/>
      <c r="C90" s="50"/>
      <c r="D90" s="50"/>
      <c r="E90" s="50"/>
      <c r="F90" s="50"/>
      <c r="G90" s="58"/>
      <c r="H90" s="58"/>
      <c r="I90" s="58"/>
      <c r="J90" s="58"/>
      <c r="K90" s="58"/>
      <c r="L90" s="50"/>
      <c r="M90" s="40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 ht="25.5">
      <c r="A91" s="50"/>
      <c r="B91" s="50"/>
      <c r="C91" s="50"/>
      <c r="D91" s="50"/>
      <c r="E91" s="50"/>
      <c r="F91" s="50"/>
      <c r="G91" s="58"/>
      <c r="H91" s="58"/>
      <c r="I91" s="58"/>
      <c r="J91" s="58"/>
      <c r="K91" s="58"/>
      <c r="L91" s="50"/>
      <c r="M91" s="40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 ht="25.5">
      <c r="A92" s="50"/>
      <c r="B92" s="50"/>
      <c r="C92" s="50"/>
      <c r="D92" s="50"/>
      <c r="E92" s="50"/>
      <c r="F92" s="50"/>
      <c r="G92" s="58"/>
      <c r="H92" s="58"/>
      <c r="I92" s="58"/>
      <c r="J92" s="58"/>
      <c r="K92" s="58"/>
      <c r="L92" s="50"/>
      <c r="M92" s="40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 ht="25.5">
      <c r="A93" s="50"/>
      <c r="B93" s="50"/>
      <c r="C93" s="50"/>
      <c r="D93" s="50"/>
      <c r="E93" s="50"/>
      <c r="F93" s="50"/>
      <c r="G93" s="58"/>
      <c r="H93" s="58"/>
      <c r="I93" s="58"/>
      <c r="J93" s="58"/>
      <c r="K93" s="58"/>
      <c r="L93" s="50"/>
      <c r="M93" s="40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 ht="25.5">
      <c r="A94" s="50"/>
      <c r="B94" s="50"/>
      <c r="C94" s="50"/>
      <c r="D94" s="50"/>
      <c r="E94" s="50"/>
      <c r="F94" s="50"/>
      <c r="G94" s="58"/>
      <c r="H94" s="58"/>
      <c r="I94" s="58"/>
      <c r="J94" s="58"/>
      <c r="K94" s="58"/>
      <c r="L94" s="50"/>
      <c r="M94" s="40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 ht="25.5">
      <c r="A95" s="50"/>
      <c r="B95" s="50"/>
      <c r="C95" s="50"/>
      <c r="D95" s="50"/>
      <c r="E95" s="50"/>
      <c r="F95" s="50"/>
      <c r="G95" s="58"/>
      <c r="H95" s="58"/>
      <c r="I95" s="58"/>
      <c r="J95" s="58"/>
      <c r="K95" s="58"/>
      <c r="L95" s="50"/>
      <c r="M95" s="40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 ht="25.5">
      <c r="A96" s="50"/>
      <c r="B96" s="50"/>
      <c r="C96" s="50"/>
      <c r="D96" s="50"/>
      <c r="E96" s="50"/>
      <c r="F96" s="50"/>
      <c r="G96" s="58"/>
      <c r="H96" s="58"/>
      <c r="I96" s="58"/>
      <c r="J96" s="58"/>
      <c r="K96" s="58"/>
      <c r="L96" s="50"/>
      <c r="M96" s="40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</row>
    <row r="97" spans="1:30" ht="25.5">
      <c r="A97" s="50"/>
      <c r="B97" s="50"/>
      <c r="C97" s="50"/>
      <c r="D97" s="50"/>
      <c r="E97" s="50"/>
      <c r="F97" s="50"/>
      <c r="G97" s="58"/>
      <c r="H97" s="58"/>
      <c r="I97" s="58"/>
      <c r="J97" s="58"/>
      <c r="K97" s="58"/>
      <c r="L97" s="50"/>
      <c r="M97" s="40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30" ht="25.5">
      <c r="A98" s="50"/>
      <c r="B98" s="50"/>
      <c r="C98" s="50"/>
      <c r="D98" s="50"/>
      <c r="E98" s="50"/>
      <c r="F98" s="50"/>
      <c r="G98" s="58"/>
      <c r="H98" s="58"/>
      <c r="I98" s="58"/>
      <c r="J98" s="58"/>
      <c r="K98" s="58"/>
      <c r="L98" s="50"/>
      <c r="M98" s="40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30" ht="25.5">
      <c r="A99" s="50"/>
      <c r="B99" s="50"/>
      <c r="C99" s="50"/>
      <c r="D99" s="50"/>
      <c r="E99" s="50"/>
      <c r="F99" s="50"/>
      <c r="G99" s="58"/>
      <c r="H99" s="58"/>
      <c r="I99" s="58"/>
      <c r="J99" s="58"/>
      <c r="K99" s="58"/>
      <c r="L99" s="50"/>
      <c r="M99" s="40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</row>
    <row r="100" spans="1:30" ht="25.5">
      <c r="A100" s="50"/>
      <c r="B100" s="50"/>
      <c r="C100" s="50"/>
      <c r="D100" s="50"/>
      <c r="E100" s="50"/>
      <c r="F100" s="50"/>
      <c r="G100" s="58"/>
      <c r="H100" s="58"/>
      <c r="I100" s="58"/>
      <c r="J100" s="58"/>
      <c r="K100" s="58"/>
      <c r="L100" s="50"/>
      <c r="M100" s="40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30" ht="25.5">
      <c r="A101" s="50"/>
      <c r="B101" s="50"/>
      <c r="C101" s="50"/>
      <c r="D101" s="50"/>
      <c r="E101" s="50"/>
      <c r="F101" s="50"/>
      <c r="G101" s="58"/>
      <c r="H101" s="58"/>
      <c r="I101" s="58"/>
      <c r="J101" s="58"/>
      <c r="K101" s="58"/>
      <c r="L101" s="50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</row>
    <row r="102" spans="1:30" ht="25.5">
      <c r="A102" s="50"/>
      <c r="B102" s="50"/>
      <c r="C102" s="50"/>
      <c r="D102" s="50"/>
      <c r="E102" s="50"/>
      <c r="F102" s="50"/>
      <c r="G102" s="58"/>
      <c r="H102" s="58"/>
      <c r="I102" s="58"/>
      <c r="J102" s="58"/>
      <c r="K102" s="58"/>
      <c r="L102" s="50"/>
      <c r="M102" s="40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 ht="25.5">
      <c r="A103" s="50"/>
      <c r="B103" s="50"/>
      <c r="C103" s="50"/>
      <c r="D103" s="50"/>
      <c r="E103" s="50"/>
      <c r="F103" s="50"/>
      <c r="G103" s="58"/>
      <c r="H103" s="58"/>
      <c r="I103" s="58"/>
      <c r="J103" s="58"/>
      <c r="K103" s="58"/>
      <c r="L103" s="50"/>
      <c r="M103" s="40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30" ht="25.5">
      <c r="A104" s="50"/>
      <c r="B104" s="50"/>
      <c r="C104" s="50"/>
      <c r="D104" s="50"/>
      <c r="E104" s="50"/>
      <c r="F104" s="50"/>
      <c r="G104" s="58"/>
      <c r="H104" s="58"/>
      <c r="I104" s="58"/>
      <c r="J104" s="58"/>
      <c r="K104" s="58"/>
      <c r="L104" s="50"/>
      <c r="M104" s="40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pans="1:30" ht="25.5">
      <c r="A105" s="50"/>
      <c r="B105" s="50"/>
      <c r="C105" s="50"/>
      <c r="D105" s="50"/>
      <c r="E105" s="50"/>
      <c r="F105" s="50"/>
      <c r="G105" s="58"/>
      <c r="H105" s="58"/>
      <c r="I105" s="58"/>
      <c r="J105" s="58"/>
      <c r="K105" s="58"/>
      <c r="L105" s="50"/>
      <c r="M105" s="40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pans="1:30" ht="25.5">
      <c r="A106" s="50"/>
      <c r="B106" s="50"/>
      <c r="C106" s="50"/>
      <c r="D106" s="50"/>
      <c r="E106" s="50"/>
      <c r="F106" s="50"/>
      <c r="G106" s="58"/>
      <c r="H106" s="58"/>
      <c r="I106" s="58"/>
      <c r="J106" s="58"/>
      <c r="K106" s="58"/>
      <c r="L106" s="50"/>
      <c r="M106" s="40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pans="1:30" ht="25.5">
      <c r="A107" s="50"/>
      <c r="B107" s="50"/>
      <c r="C107" s="50"/>
      <c r="D107" s="50"/>
      <c r="E107" s="50"/>
      <c r="F107" s="50"/>
      <c r="G107" s="58"/>
      <c r="H107" s="58"/>
      <c r="I107" s="58"/>
      <c r="J107" s="58"/>
      <c r="K107" s="58"/>
      <c r="L107" s="50"/>
      <c r="M107" s="40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</row>
    <row r="108" spans="1:30" ht="25.5">
      <c r="A108" s="50"/>
      <c r="B108" s="50"/>
      <c r="C108" s="50"/>
      <c r="D108" s="50"/>
      <c r="E108" s="50"/>
      <c r="F108" s="50"/>
      <c r="G108" s="58"/>
      <c r="H108" s="58"/>
      <c r="I108" s="58"/>
      <c r="J108" s="58"/>
      <c r="K108" s="58"/>
      <c r="L108" s="50"/>
      <c r="M108" s="40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1:30" ht="25.5">
      <c r="A109" s="50"/>
      <c r="B109" s="50"/>
      <c r="C109" s="50"/>
      <c r="D109" s="50"/>
      <c r="E109" s="50"/>
      <c r="F109" s="50"/>
      <c r="G109" s="58"/>
      <c r="H109" s="58"/>
      <c r="I109" s="58"/>
      <c r="J109" s="58"/>
      <c r="K109" s="58"/>
      <c r="L109" s="50"/>
      <c r="M109" s="40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pans="1:30" ht="25.5">
      <c r="A110" s="50"/>
      <c r="B110" s="50"/>
      <c r="C110" s="50"/>
      <c r="D110" s="50"/>
      <c r="E110" s="50"/>
      <c r="F110" s="50"/>
      <c r="G110" s="58"/>
      <c r="H110" s="58"/>
      <c r="I110" s="58"/>
      <c r="J110" s="58"/>
      <c r="K110" s="58"/>
      <c r="L110" s="50"/>
      <c r="M110" s="40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pans="1:30" ht="25.5">
      <c r="A111" s="50"/>
      <c r="B111" s="50"/>
      <c r="C111" s="50"/>
      <c r="D111" s="50"/>
      <c r="E111" s="50"/>
      <c r="F111" s="50"/>
      <c r="G111" s="58"/>
      <c r="H111" s="58"/>
      <c r="I111" s="58"/>
      <c r="J111" s="58"/>
      <c r="K111" s="58"/>
      <c r="L111" s="50"/>
      <c r="M111" s="40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pans="1:30" ht="25.5">
      <c r="A112" s="50"/>
      <c r="B112" s="50"/>
      <c r="C112" s="50"/>
      <c r="D112" s="50"/>
      <c r="E112" s="50"/>
      <c r="F112" s="50"/>
      <c r="G112" s="58"/>
      <c r="H112" s="58"/>
      <c r="I112" s="58"/>
      <c r="J112" s="58"/>
      <c r="K112" s="58"/>
      <c r="L112" s="50"/>
      <c r="M112" s="40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0" ht="25.5">
      <c r="A113" s="50"/>
      <c r="B113" s="50"/>
      <c r="C113" s="50"/>
      <c r="D113" s="50"/>
      <c r="E113" s="50"/>
      <c r="F113" s="50"/>
      <c r="G113" s="58"/>
      <c r="H113" s="58"/>
      <c r="I113" s="58"/>
      <c r="J113" s="58"/>
      <c r="K113" s="58"/>
      <c r="L113" s="50"/>
      <c r="M113" s="40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30" ht="25.5">
      <c r="A114" s="50"/>
      <c r="B114" s="50"/>
      <c r="C114" s="50"/>
      <c r="D114" s="50"/>
      <c r="E114" s="50"/>
      <c r="F114" s="50"/>
      <c r="G114" s="58"/>
      <c r="H114" s="58"/>
      <c r="I114" s="58"/>
      <c r="J114" s="58"/>
      <c r="K114" s="58"/>
      <c r="L114" s="50"/>
      <c r="M114" s="40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pans="1:30" ht="25.5">
      <c r="A115" s="50"/>
      <c r="B115" s="50"/>
      <c r="C115" s="50"/>
      <c r="D115" s="50"/>
      <c r="E115" s="50"/>
      <c r="F115" s="50"/>
      <c r="G115" s="58"/>
      <c r="H115" s="58"/>
      <c r="I115" s="58"/>
      <c r="J115" s="58"/>
      <c r="K115" s="58"/>
      <c r="L115" s="50"/>
      <c r="M115" s="40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pans="1:30" ht="25.5">
      <c r="A116" s="50"/>
      <c r="B116" s="50"/>
      <c r="C116" s="50"/>
      <c r="D116" s="50"/>
      <c r="E116" s="50"/>
      <c r="F116" s="50"/>
      <c r="G116" s="58"/>
      <c r="H116" s="58"/>
      <c r="I116" s="58"/>
      <c r="J116" s="58"/>
      <c r="K116" s="58"/>
      <c r="L116" s="50"/>
      <c r="M116" s="40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pans="1:30" ht="25.5">
      <c r="A117" s="50"/>
      <c r="B117" s="50"/>
      <c r="C117" s="50"/>
      <c r="D117" s="50"/>
      <c r="E117" s="50"/>
      <c r="F117" s="50"/>
      <c r="G117" s="58"/>
      <c r="H117" s="58"/>
      <c r="I117" s="58"/>
      <c r="J117" s="58"/>
      <c r="K117" s="58"/>
      <c r="L117" s="50"/>
      <c r="M117" s="40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</row>
    <row r="118" spans="1:30" ht="25.5">
      <c r="A118" s="50"/>
      <c r="B118" s="50"/>
      <c r="C118" s="50"/>
      <c r="D118" s="50"/>
      <c r="E118" s="50"/>
      <c r="F118" s="50"/>
      <c r="G118" s="58"/>
      <c r="H118" s="58"/>
      <c r="I118" s="58"/>
      <c r="J118" s="58"/>
      <c r="K118" s="58"/>
      <c r="L118" s="50"/>
      <c r="M118" s="40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 ht="25.5">
      <c r="A119" s="50"/>
      <c r="B119" s="50"/>
      <c r="C119" s="50"/>
      <c r="D119" s="50"/>
      <c r="E119" s="50"/>
      <c r="F119" s="50"/>
      <c r="G119" s="58"/>
      <c r="H119" s="58"/>
      <c r="I119" s="58"/>
      <c r="J119" s="58"/>
      <c r="K119" s="58"/>
      <c r="L119" s="50"/>
      <c r="M119" s="40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1:30" ht="25.5">
      <c r="A120" s="50"/>
      <c r="B120" s="50"/>
      <c r="C120" s="50"/>
      <c r="D120" s="50"/>
      <c r="E120" s="50"/>
      <c r="F120" s="50"/>
      <c r="G120" s="58"/>
      <c r="H120" s="58"/>
      <c r="I120" s="58"/>
      <c r="J120" s="58"/>
      <c r="K120" s="58"/>
      <c r="L120" s="50"/>
      <c r="M120" s="40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pans="1:30" ht="25.5">
      <c r="A121" s="50"/>
      <c r="B121" s="50"/>
      <c r="C121" s="50"/>
      <c r="D121" s="50"/>
      <c r="E121" s="50"/>
      <c r="F121" s="50"/>
      <c r="G121" s="58"/>
      <c r="H121" s="58"/>
      <c r="I121" s="58"/>
      <c r="J121" s="58"/>
      <c r="K121" s="58"/>
      <c r="L121" s="50"/>
      <c r="M121" s="40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30" ht="25.5">
      <c r="A122" s="50"/>
      <c r="B122" s="50"/>
      <c r="C122" s="50"/>
      <c r="D122" s="50"/>
      <c r="E122" s="50"/>
      <c r="F122" s="50"/>
      <c r="G122" s="58"/>
      <c r="H122" s="58"/>
      <c r="I122" s="58"/>
      <c r="J122" s="58"/>
      <c r="K122" s="58"/>
      <c r="L122" s="50"/>
      <c r="M122" s="40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30" ht="25.5">
      <c r="A123" s="50"/>
      <c r="B123" s="50"/>
      <c r="C123" s="50"/>
      <c r="D123" s="50"/>
      <c r="E123" s="50"/>
      <c r="F123" s="50"/>
      <c r="G123" s="58"/>
      <c r="H123" s="58"/>
      <c r="I123" s="58"/>
      <c r="J123" s="58"/>
      <c r="K123" s="58"/>
      <c r="L123" s="50"/>
      <c r="M123" s="40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1:30" ht="25.5">
      <c r="A124" s="50"/>
      <c r="B124" s="50"/>
      <c r="C124" s="50"/>
      <c r="D124" s="50"/>
      <c r="E124" s="50"/>
      <c r="F124" s="50"/>
      <c r="G124" s="58"/>
      <c r="H124" s="58"/>
      <c r="I124" s="58"/>
      <c r="J124" s="58"/>
      <c r="K124" s="58"/>
      <c r="L124" s="50"/>
      <c r="M124" s="40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pans="1:30" ht="25.5">
      <c r="A125" s="50"/>
      <c r="B125" s="50"/>
      <c r="C125" s="50"/>
      <c r="D125" s="50"/>
      <c r="E125" s="50"/>
      <c r="F125" s="50"/>
      <c r="G125" s="58"/>
      <c r="H125" s="58"/>
      <c r="I125" s="58"/>
      <c r="J125" s="58"/>
      <c r="K125" s="58"/>
      <c r="L125" s="50"/>
      <c r="M125" s="40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ht="25.5">
      <c r="A126" s="50"/>
      <c r="B126" s="50"/>
      <c r="C126" s="50"/>
      <c r="D126" s="50"/>
      <c r="E126" s="50"/>
      <c r="F126" s="50"/>
      <c r="G126" s="58"/>
      <c r="H126" s="58"/>
      <c r="I126" s="58"/>
      <c r="J126" s="58"/>
      <c r="K126" s="58"/>
      <c r="L126" s="50"/>
      <c r="M126" s="40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ht="25.5">
      <c r="A127" s="50"/>
      <c r="B127" s="50"/>
      <c r="C127" s="50"/>
      <c r="D127" s="50"/>
      <c r="E127" s="50"/>
      <c r="F127" s="50"/>
      <c r="G127" s="58"/>
      <c r="H127" s="58"/>
      <c r="I127" s="58"/>
      <c r="J127" s="58"/>
      <c r="K127" s="58"/>
      <c r="L127" s="50"/>
      <c r="M127" s="4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1:30" ht="25.5">
      <c r="A128" s="50"/>
      <c r="B128" s="50"/>
      <c r="C128" s="50"/>
      <c r="D128" s="50"/>
      <c r="E128" s="50"/>
      <c r="F128" s="50"/>
      <c r="G128" s="58"/>
      <c r="H128" s="58"/>
      <c r="I128" s="58"/>
      <c r="J128" s="58"/>
      <c r="K128" s="58"/>
      <c r="L128" s="50"/>
      <c r="M128" s="4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 ht="25.5">
      <c r="A129" s="50"/>
      <c r="B129" s="50"/>
      <c r="C129" s="50"/>
      <c r="D129" s="50"/>
      <c r="E129" s="50"/>
      <c r="F129" s="50"/>
      <c r="G129" s="58"/>
      <c r="H129" s="58"/>
      <c r="I129" s="58"/>
      <c r="J129" s="58"/>
      <c r="K129" s="58"/>
      <c r="L129" s="50"/>
      <c r="M129" s="4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1:30" ht="25.5">
      <c r="A130" s="50"/>
      <c r="B130" s="50"/>
      <c r="C130" s="50"/>
      <c r="D130" s="50"/>
      <c r="E130" s="50"/>
      <c r="F130" s="50"/>
      <c r="G130" s="58"/>
      <c r="H130" s="58"/>
      <c r="I130" s="58"/>
      <c r="J130" s="58"/>
      <c r="K130" s="58"/>
      <c r="L130" s="50"/>
      <c r="M130" s="40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</row>
    <row r="131" spans="1:30" ht="25.5">
      <c r="A131" s="50"/>
      <c r="B131" s="50"/>
      <c r="C131" s="50"/>
      <c r="D131" s="50"/>
      <c r="E131" s="50"/>
      <c r="F131" s="50"/>
      <c r="G131" s="58"/>
      <c r="H131" s="58"/>
      <c r="I131" s="58"/>
      <c r="J131" s="58"/>
      <c r="K131" s="58"/>
      <c r="L131" s="50"/>
      <c r="M131" s="40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</row>
    <row r="132" spans="1:30" ht="25.5">
      <c r="A132" s="50"/>
      <c r="B132" s="50"/>
      <c r="C132" s="50"/>
      <c r="D132" s="50"/>
      <c r="E132" s="50"/>
      <c r="F132" s="50"/>
      <c r="G132" s="58"/>
      <c r="H132" s="58"/>
      <c r="I132" s="58"/>
      <c r="J132" s="58"/>
      <c r="K132" s="58"/>
      <c r="L132" s="50"/>
      <c r="M132" s="40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</row>
    <row r="133" spans="1:30" ht="25.5">
      <c r="A133" s="50"/>
      <c r="B133" s="50"/>
      <c r="C133" s="50"/>
      <c r="D133" s="50"/>
      <c r="E133" s="50"/>
      <c r="F133" s="50"/>
      <c r="G133" s="58"/>
      <c r="H133" s="58"/>
      <c r="I133" s="58"/>
      <c r="J133" s="58"/>
      <c r="K133" s="58"/>
      <c r="L133" s="50"/>
      <c r="M133" s="40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</row>
    <row r="134" spans="1:30" ht="25.5">
      <c r="A134" s="50"/>
      <c r="B134" s="50"/>
      <c r="C134" s="50"/>
      <c r="D134" s="50"/>
      <c r="E134" s="50"/>
      <c r="F134" s="50"/>
      <c r="G134" s="58"/>
      <c r="H134" s="58"/>
      <c r="I134" s="58"/>
      <c r="J134" s="58"/>
      <c r="K134" s="58"/>
      <c r="L134" s="50"/>
      <c r="M134" s="40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</row>
    <row r="135" spans="1:30" ht="25.5">
      <c r="A135" s="50"/>
      <c r="B135" s="50"/>
      <c r="C135" s="50"/>
      <c r="D135" s="50"/>
      <c r="E135" s="50"/>
      <c r="F135" s="50"/>
      <c r="G135" s="58"/>
      <c r="H135" s="58"/>
      <c r="I135" s="58"/>
      <c r="J135" s="58"/>
      <c r="K135" s="58"/>
      <c r="L135" s="50"/>
      <c r="M135" s="40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pans="1:30" ht="25.5">
      <c r="A136" s="50"/>
      <c r="B136" s="50"/>
      <c r="C136" s="50"/>
      <c r="D136" s="50"/>
      <c r="E136" s="50"/>
      <c r="F136" s="50"/>
      <c r="G136" s="58"/>
      <c r="H136" s="58"/>
      <c r="I136" s="58"/>
      <c r="J136" s="58"/>
      <c r="K136" s="58"/>
      <c r="L136" s="50"/>
      <c r="M136" s="40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</row>
    <row r="137" spans="1:30" ht="25.5">
      <c r="A137" s="50"/>
      <c r="B137" s="50"/>
      <c r="C137" s="50"/>
      <c r="D137" s="50"/>
      <c r="E137" s="50"/>
      <c r="F137" s="50"/>
      <c r="G137" s="58"/>
      <c r="H137" s="58"/>
      <c r="I137" s="58"/>
      <c r="J137" s="58"/>
      <c r="K137" s="58"/>
      <c r="L137" s="50"/>
      <c r="M137" s="40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</row>
    <row r="138" spans="1:30" ht="25.5">
      <c r="A138" s="50"/>
      <c r="B138" s="50"/>
      <c r="C138" s="50"/>
      <c r="D138" s="50"/>
      <c r="E138" s="50"/>
      <c r="F138" s="50"/>
      <c r="G138" s="58"/>
      <c r="H138" s="58"/>
      <c r="I138" s="58"/>
      <c r="J138" s="58"/>
      <c r="K138" s="58"/>
      <c r="L138" s="50"/>
      <c r="M138" s="40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 ht="25.5">
      <c r="A139" s="50"/>
      <c r="B139" s="50"/>
      <c r="C139" s="50"/>
      <c r="D139" s="50"/>
      <c r="E139" s="50"/>
      <c r="F139" s="50"/>
      <c r="G139" s="58"/>
      <c r="H139" s="58"/>
      <c r="I139" s="58"/>
      <c r="J139" s="58"/>
      <c r="K139" s="58"/>
      <c r="L139" s="50"/>
      <c r="M139" s="40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pans="1:30" ht="25.5">
      <c r="A140" s="50"/>
      <c r="B140" s="50"/>
      <c r="C140" s="50"/>
      <c r="D140" s="50"/>
      <c r="E140" s="50"/>
      <c r="F140" s="50"/>
      <c r="G140" s="58"/>
      <c r="H140" s="58"/>
      <c r="I140" s="58"/>
      <c r="J140" s="58"/>
      <c r="K140" s="58"/>
      <c r="L140" s="50"/>
      <c r="M140" s="40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pans="1:30" ht="25.5">
      <c r="A141" s="50"/>
      <c r="B141" s="50"/>
      <c r="C141" s="50"/>
      <c r="D141" s="50"/>
      <c r="E141" s="50"/>
      <c r="F141" s="50"/>
      <c r="G141" s="58"/>
      <c r="H141" s="58"/>
      <c r="I141" s="58"/>
      <c r="J141" s="58"/>
      <c r="K141" s="58"/>
      <c r="L141" s="50"/>
      <c r="M141" s="40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 ht="25.5">
      <c r="A142" s="50"/>
      <c r="B142" s="50"/>
      <c r="C142" s="50"/>
      <c r="D142" s="50"/>
      <c r="E142" s="50"/>
      <c r="F142" s="50"/>
      <c r="G142" s="58"/>
      <c r="H142" s="58"/>
      <c r="I142" s="58"/>
      <c r="J142" s="58"/>
      <c r="K142" s="58"/>
      <c r="L142" s="50"/>
      <c r="M142" s="40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pans="1:30" ht="25.5">
      <c r="A143" s="50"/>
      <c r="B143" s="50"/>
      <c r="C143" s="50"/>
      <c r="D143" s="50"/>
      <c r="E143" s="50"/>
      <c r="F143" s="50"/>
      <c r="G143" s="58"/>
      <c r="H143" s="58"/>
      <c r="I143" s="58"/>
      <c r="J143" s="58"/>
      <c r="K143" s="58"/>
      <c r="L143" s="50"/>
      <c r="M143" s="40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</row>
    <row r="144" spans="1:30" ht="25.5">
      <c r="A144" s="50"/>
      <c r="B144" s="50"/>
      <c r="C144" s="50"/>
      <c r="D144" s="50"/>
      <c r="E144" s="50"/>
      <c r="F144" s="50"/>
      <c r="G144" s="58"/>
      <c r="H144" s="58"/>
      <c r="I144" s="58"/>
      <c r="J144" s="58"/>
      <c r="K144" s="58"/>
      <c r="L144" s="50"/>
      <c r="M144" s="40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pans="1:30" ht="25.5">
      <c r="A145" s="50"/>
      <c r="B145" s="50"/>
      <c r="C145" s="50"/>
      <c r="D145" s="50"/>
      <c r="E145" s="50"/>
      <c r="F145" s="50"/>
      <c r="G145" s="58"/>
      <c r="H145" s="58"/>
      <c r="I145" s="58"/>
      <c r="J145" s="58"/>
      <c r="K145" s="58"/>
      <c r="L145" s="50"/>
      <c r="M145" s="40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30" ht="25.5">
      <c r="A146" s="50"/>
      <c r="B146" s="50"/>
      <c r="C146" s="50"/>
      <c r="D146" s="50"/>
      <c r="E146" s="50"/>
      <c r="F146" s="50"/>
      <c r="G146" s="58"/>
      <c r="H146" s="58"/>
      <c r="I146" s="58"/>
      <c r="J146" s="58"/>
      <c r="K146" s="58"/>
      <c r="L146" s="50"/>
      <c r="M146" s="40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30" ht="25.5">
      <c r="A147" s="50"/>
      <c r="B147" s="50"/>
      <c r="C147" s="50"/>
      <c r="D147" s="50"/>
      <c r="E147" s="50"/>
      <c r="F147" s="50"/>
      <c r="G147" s="58"/>
      <c r="H147" s="58"/>
      <c r="I147" s="58"/>
      <c r="J147" s="58"/>
      <c r="K147" s="58"/>
      <c r="L147" s="50"/>
      <c r="M147" s="40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</row>
    <row r="148" spans="1:30" ht="25.5">
      <c r="A148" s="50"/>
      <c r="B148" s="50"/>
      <c r="C148" s="50"/>
      <c r="D148" s="50"/>
      <c r="E148" s="50"/>
      <c r="F148" s="50"/>
      <c r="G148" s="58"/>
      <c r="H148" s="58"/>
      <c r="I148" s="58"/>
      <c r="J148" s="58"/>
      <c r="K148" s="58"/>
      <c r="L148" s="50"/>
      <c r="M148" s="40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pans="1:30" ht="25.5">
      <c r="A149" s="50"/>
      <c r="B149" s="50"/>
      <c r="C149" s="50"/>
      <c r="D149" s="50"/>
      <c r="E149" s="50"/>
      <c r="F149" s="50"/>
      <c r="G149" s="58"/>
      <c r="H149" s="58"/>
      <c r="I149" s="58"/>
      <c r="J149" s="58"/>
      <c r="K149" s="58"/>
      <c r="L149" s="50"/>
      <c r="M149" s="40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pans="1:30" ht="25.5">
      <c r="A150" s="50"/>
      <c r="B150" s="50"/>
      <c r="C150" s="50"/>
      <c r="D150" s="50"/>
      <c r="E150" s="50"/>
      <c r="F150" s="50"/>
      <c r="G150" s="58"/>
      <c r="H150" s="58"/>
      <c r="I150" s="58"/>
      <c r="J150" s="58"/>
      <c r="K150" s="58"/>
      <c r="L150" s="50"/>
      <c r="M150" s="40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 ht="25.5">
      <c r="A151" s="50"/>
      <c r="B151" s="50"/>
      <c r="C151" s="50"/>
      <c r="D151" s="50"/>
      <c r="E151" s="50"/>
      <c r="F151" s="50"/>
      <c r="G151" s="58"/>
      <c r="H151" s="58"/>
      <c r="I151" s="58"/>
      <c r="J151" s="58"/>
      <c r="K151" s="58"/>
      <c r="L151" s="50"/>
      <c r="M151" s="40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pans="1:30" ht="25.5">
      <c r="A152" s="50"/>
      <c r="B152" s="50"/>
      <c r="C152" s="50"/>
      <c r="D152" s="50"/>
      <c r="E152" s="50"/>
      <c r="F152" s="50"/>
      <c r="G152" s="58"/>
      <c r="H152" s="58"/>
      <c r="I152" s="58"/>
      <c r="J152" s="58"/>
      <c r="K152" s="58"/>
      <c r="L152" s="50"/>
      <c r="M152" s="40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30" ht="25.5">
      <c r="A153" s="50"/>
      <c r="B153" s="50"/>
      <c r="C153" s="50"/>
      <c r="D153" s="50"/>
      <c r="E153" s="50"/>
      <c r="F153" s="50"/>
      <c r="G153" s="58"/>
      <c r="H153" s="58"/>
      <c r="I153" s="58"/>
      <c r="J153" s="58"/>
      <c r="K153" s="58"/>
      <c r="L153" s="50"/>
      <c r="M153" s="40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pans="1:30" ht="25.5">
      <c r="A154" s="50"/>
      <c r="B154" s="50"/>
      <c r="C154" s="50"/>
      <c r="D154" s="50"/>
      <c r="E154" s="50"/>
      <c r="F154" s="50"/>
      <c r="G154" s="58"/>
      <c r="H154" s="58"/>
      <c r="I154" s="58"/>
      <c r="J154" s="58"/>
      <c r="K154" s="58"/>
      <c r="L154" s="50"/>
      <c r="M154" s="40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</row>
    <row r="155" spans="1:30" ht="25.5">
      <c r="A155" s="50"/>
      <c r="B155" s="50"/>
      <c r="C155" s="50"/>
      <c r="D155" s="50"/>
      <c r="E155" s="50"/>
      <c r="F155" s="50"/>
      <c r="G155" s="58"/>
      <c r="H155" s="58"/>
      <c r="I155" s="58"/>
      <c r="J155" s="58"/>
      <c r="K155" s="58"/>
      <c r="L155" s="50"/>
      <c r="M155" s="40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pans="1:30" ht="25.5">
      <c r="A156" s="50"/>
      <c r="B156" s="50"/>
      <c r="C156" s="50"/>
      <c r="D156" s="50"/>
      <c r="E156" s="50"/>
      <c r="F156" s="50"/>
      <c r="G156" s="58"/>
      <c r="H156" s="58"/>
      <c r="I156" s="58"/>
      <c r="J156" s="58"/>
      <c r="K156" s="58"/>
      <c r="L156" s="50"/>
      <c r="M156" s="40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</row>
    <row r="157" spans="1:30" ht="25.5">
      <c r="A157" s="50"/>
      <c r="B157" s="50"/>
      <c r="C157" s="50"/>
      <c r="D157" s="50"/>
      <c r="E157" s="50"/>
      <c r="F157" s="50"/>
      <c r="G157" s="58"/>
      <c r="H157" s="58"/>
      <c r="I157" s="58"/>
      <c r="J157" s="58"/>
      <c r="K157" s="58"/>
      <c r="L157" s="50"/>
      <c r="M157" s="40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1:30" ht="25.5">
      <c r="A158" s="50"/>
      <c r="B158" s="50"/>
      <c r="C158" s="50"/>
      <c r="D158" s="50"/>
      <c r="E158" s="50"/>
      <c r="F158" s="50"/>
      <c r="G158" s="58"/>
      <c r="H158" s="58"/>
      <c r="I158" s="58"/>
      <c r="J158" s="58"/>
      <c r="K158" s="58"/>
      <c r="L158" s="50"/>
      <c r="M158" s="40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30" ht="25.5">
      <c r="A159" s="50"/>
      <c r="B159" s="50"/>
      <c r="C159" s="50"/>
      <c r="D159" s="50"/>
      <c r="E159" s="50"/>
      <c r="F159" s="50"/>
      <c r="G159" s="58"/>
      <c r="H159" s="58"/>
      <c r="I159" s="58"/>
      <c r="J159" s="58"/>
      <c r="K159" s="58"/>
      <c r="L159" s="50"/>
      <c r="M159" s="40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pans="1:30" ht="25.5">
      <c r="A160" s="50"/>
      <c r="B160" s="50"/>
      <c r="C160" s="50"/>
      <c r="D160" s="50"/>
      <c r="E160" s="50"/>
      <c r="F160" s="50"/>
      <c r="G160" s="58"/>
      <c r="H160" s="58"/>
      <c r="I160" s="58"/>
      <c r="J160" s="58"/>
      <c r="K160" s="58"/>
      <c r="L160" s="50"/>
      <c r="M160" s="40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pans="1:30" ht="25.5">
      <c r="A161" s="50"/>
      <c r="B161" s="50"/>
      <c r="C161" s="50"/>
      <c r="D161" s="50"/>
      <c r="E161" s="50"/>
      <c r="F161" s="50"/>
      <c r="G161" s="58"/>
      <c r="H161" s="58"/>
      <c r="I161" s="58"/>
      <c r="J161" s="58"/>
      <c r="K161" s="58"/>
      <c r="L161" s="50"/>
      <c r="M161" s="40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 ht="25.5">
      <c r="A162" s="50"/>
      <c r="B162" s="50"/>
      <c r="C162" s="50"/>
      <c r="D162" s="50"/>
      <c r="E162" s="50"/>
      <c r="F162" s="50"/>
      <c r="G162" s="58"/>
      <c r="H162" s="58"/>
      <c r="I162" s="58"/>
      <c r="J162" s="58"/>
      <c r="K162" s="58"/>
      <c r="L162" s="50"/>
      <c r="M162" s="40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</row>
    <row r="163" spans="1:30" ht="25.5">
      <c r="A163" s="50"/>
      <c r="B163" s="50"/>
      <c r="C163" s="50"/>
      <c r="D163" s="50"/>
      <c r="E163" s="50"/>
      <c r="F163" s="50"/>
      <c r="G163" s="58"/>
      <c r="H163" s="58"/>
      <c r="I163" s="58"/>
      <c r="J163" s="58"/>
      <c r="K163" s="58"/>
      <c r="L163" s="50"/>
      <c r="M163" s="40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pans="1:30" ht="25.5">
      <c r="A164" s="50"/>
      <c r="B164" s="50"/>
      <c r="C164" s="50"/>
      <c r="D164" s="50"/>
      <c r="E164" s="50"/>
      <c r="F164" s="50"/>
      <c r="G164" s="58"/>
      <c r="H164" s="58"/>
      <c r="I164" s="58"/>
      <c r="J164" s="58"/>
      <c r="K164" s="58"/>
      <c r="L164" s="50"/>
      <c r="M164" s="40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 ht="25.5">
      <c r="A165" s="50"/>
      <c r="B165" s="50"/>
      <c r="C165" s="50"/>
      <c r="D165" s="50"/>
      <c r="E165" s="50"/>
      <c r="F165" s="50"/>
      <c r="G165" s="58"/>
      <c r="H165" s="58"/>
      <c r="I165" s="58"/>
      <c r="J165" s="58"/>
      <c r="K165" s="58"/>
      <c r="L165" s="50"/>
      <c r="M165" s="40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pans="1:30" ht="25.5">
      <c r="A166" s="50"/>
      <c r="B166" s="50"/>
      <c r="C166" s="50"/>
      <c r="D166" s="50"/>
      <c r="E166" s="50"/>
      <c r="F166" s="50"/>
      <c r="G166" s="58"/>
      <c r="H166" s="58"/>
      <c r="I166" s="58"/>
      <c r="J166" s="58"/>
      <c r="K166" s="58"/>
      <c r="L166" s="50"/>
      <c r="M166" s="40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pans="1:30" ht="25.5">
      <c r="A167" s="50"/>
      <c r="B167" s="50"/>
      <c r="C167" s="50"/>
      <c r="D167" s="50"/>
      <c r="E167" s="50"/>
      <c r="F167" s="50"/>
      <c r="G167" s="58"/>
      <c r="H167" s="58"/>
      <c r="I167" s="58"/>
      <c r="J167" s="58"/>
      <c r="K167" s="58"/>
      <c r="L167" s="50"/>
      <c r="M167" s="40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 ht="25.5">
      <c r="A168" s="50"/>
      <c r="B168" s="50"/>
      <c r="C168" s="50"/>
      <c r="D168" s="50"/>
      <c r="E168" s="50"/>
      <c r="F168" s="50"/>
      <c r="G168" s="58"/>
      <c r="H168" s="58"/>
      <c r="I168" s="58"/>
      <c r="J168" s="58"/>
      <c r="K168" s="58"/>
      <c r="L168" s="50"/>
      <c r="M168" s="40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pans="1:30" ht="25.5">
      <c r="A169" s="50"/>
      <c r="B169" s="50"/>
      <c r="C169" s="50"/>
      <c r="D169" s="50"/>
      <c r="E169" s="50"/>
      <c r="F169" s="50"/>
      <c r="G169" s="58"/>
      <c r="H169" s="58"/>
      <c r="I169" s="58"/>
      <c r="J169" s="58"/>
      <c r="K169" s="58"/>
      <c r="L169" s="50"/>
      <c r="M169" s="40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30" ht="25.5">
      <c r="A170" s="50"/>
      <c r="B170" s="50"/>
      <c r="C170" s="50"/>
      <c r="D170" s="50"/>
      <c r="E170" s="50"/>
      <c r="F170" s="50"/>
      <c r="G170" s="58"/>
      <c r="H170" s="58"/>
      <c r="I170" s="58"/>
      <c r="J170" s="58"/>
      <c r="K170" s="58"/>
      <c r="L170" s="50"/>
      <c r="M170" s="40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30" ht="25.5">
      <c r="A171" s="50"/>
      <c r="B171" s="50"/>
      <c r="C171" s="50"/>
      <c r="D171" s="50"/>
      <c r="E171" s="50"/>
      <c r="F171" s="50"/>
      <c r="G171" s="58"/>
      <c r="H171" s="58"/>
      <c r="I171" s="58"/>
      <c r="J171" s="58"/>
      <c r="K171" s="58"/>
      <c r="L171" s="50"/>
      <c r="M171" s="40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</row>
    <row r="172" spans="1:30" ht="25.5">
      <c r="A172" s="50"/>
      <c r="B172" s="50"/>
      <c r="C172" s="50"/>
      <c r="D172" s="50"/>
      <c r="E172" s="50"/>
      <c r="F172" s="50"/>
      <c r="G172" s="58"/>
      <c r="H172" s="58"/>
      <c r="I172" s="58"/>
      <c r="J172" s="58"/>
      <c r="K172" s="58"/>
      <c r="L172" s="50"/>
      <c r="M172" s="40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 ht="25.5">
      <c r="A173" s="50"/>
      <c r="B173" s="50"/>
      <c r="C173" s="50"/>
      <c r="D173" s="50"/>
      <c r="E173" s="50"/>
      <c r="F173" s="50"/>
      <c r="G173" s="58"/>
      <c r="H173" s="58"/>
      <c r="I173" s="58"/>
      <c r="J173" s="58"/>
      <c r="K173" s="58"/>
      <c r="L173" s="50"/>
      <c r="M173" s="40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pans="1:30" ht="25.5">
      <c r="A174" s="50"/>
      <c r="B174" s="50"/>
      <c r="C174" s="50"/>
      <c r="D174" s="50"/>
      <c r="E174" s="50"/>
      <c r="F174" s="50"/>
      <c r="G174" s="58"/>
      <c r="H174" s="58"/>
      <c r="I174" s="58"/>
      <c r="J174" s="58"/>
      <c r="K174" s="58"/>
      <c r="L174" s="50"/>
      <c r="M174" s="40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pans="1:30" ht="25.5">
      <c r="A175" s="50"/>
      <c r="B175" s="50"/>
      <c r="C175" s="50"/>
      <c r="D175" s="50"/>
      <c r="E175" s="50"/>
      <c r="F175" s="50"/>
      <c r="G175" s="58"/>
      <c r="H175" s="58"/>
      <c r="I175" s="58"/>
      <c r="J175" s="58"/>
      <c r="K175" s="58"/>
      <c r="L175" s="50"/>
      <c r="M175" s="40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</row>
    <row r="176" spans="1:30" ht="25.5">
      <c r="A176" s="50"/>
      <c r="B176" s="50"/>
      <c r="C176" s="50"/>
      <c r="D176" s="50"/>
      <c r="E176" s="50"/>
      <c r="F176" s="50"/>
      <c r="G176" s="58"/>
      <c r="H176" s="58"/>
      <c r="I176" s="58"/>
      <c r="J176" s="58"/>
      <c r="K176" s="58"/>
      <c r="L176" s="50"/>
      <c r="M176" s="40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</row>
    <row r="177" spans="1:30" ht="25.5">
      <c r="A177" s="50"/>
      <c r="B177" s="50"/>
      <c r="C177" s="50"/>
      <c r="D177" s="50"/>
      <c r="E177" s="50"/>
      <c r="F177" s="50"/>
      <c r="G177" s="58"/>
      <c r="H177" s="58"/>
      <c r="I177" s="58"/>
      <c r="J177" s="58"/>
      <c r="K177" s="58"/>
      <c r="L177" s="50"/>
      <c r="M177" s="40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ht="25.5">
      <c r="A178" s="50"/>
      <c r="B178" s="50"/>
      <c r="C178" s="50"/>
      <c r="D178" s="50"/>
      <c r="E178" s="50"/>
      <c r="F178" s="50"/>
      <c r="G178" s="58"/>
      <c r="H178" s="58"/>
      <c r="I178" s="58"/>
      <c r="J178" s="58"/>
      <c r="K178" s="58"/>
      <c r="L178" s="50"/>
      <c r="M178" s="40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 ht="25.5">
      <c r="A179" s="50"/>
      <c r="B179" s="50"/>
      <c r="C179" s="50"/>
      <c r="D179" s="50"/>
      <c r="E179" s="50"/>
      <c r="F179" s="50"/>
      <c r="G179" s="58"/>
      <c r="H179" s="58"/>
      <c r="I179" s="58"/>
      <c r="J179" s="58"/>
      <c r="K179" s="58"/>
      <c r="L179" s="50"/>
      <c r="M179" s="40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 ht="25.5">
      <c r="A180" s="50"/>
      <c r="B180" s="50"/>
      <c r="C180" s="50"/>
      <c r="D180" s="50"/>
      <c r="E180" s="50"/>
      <c r="F180" s="50"/>
      <c r="G180" s="58"/>
      <c r="H180" s="58"/>
      <c r="I180" s="58"/>
      <c r="J180" s="58"/>
      <c r="K180" s="58"/>
      <c r="L180" s="50"/>
      <c r="M180" s="40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30" ht="25.5">
      <c r="A181" s="50"/>
      <c r="B181" s="50"/>
      <c r="C181" s="50"/>
      <c r="D181" s="50"/>
      <c r="E181" s="50"/>
      <c r="F181" s="50"/>
      <c r="G181" s="58"/>
      <c r="H181" s="58"/>
      <c r="I181" s="58"/>
      <c r="J181" s="58"/>
      <c r="K181" s="58"/>
      <c r="L181" s="50"/>
      <c r="M181" s="40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</row>
    <row r="182" spans="1:30" ht="25.5">
      <c r="A182" s="50"/>
      <c r="B182" s="50"/>
      <c r="C182" s="50"/>
      <c r="D182" s="50"/>
      <c r="E182" s="50"/>
      <c r="F182" s="50"/>
      <c r="G182" s="58"/>
      <c r="H182" s="58"/>
      <c r="I182" s="58"/>
      <c r="J182" s="58"/>
      <c r="K182" s="58"/>
      <c r="L182" s="50"/>
      <c r="M182" s="40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 ht="25.5">
      <c r="A183" s="50"/>
      <c r="B183" s="50"/>
      <c r="C183" s="50"/>
      <c r="D183" s="50"/>
      <c r="E183" s="50"/>
      <c r="F183" s="50"/>
      <c r="G183" s="58"/>
      <c r="H183" s="58"/>
      <c r="I183" s="58"/>
      <c r="J183" s="58"/>
      <c r="K183" s="58"/>
      <c r="L183" s="50"/>
      <c r="M183" s="40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</row>
    <row r="184" spans="1:30" ht="25.5">
      <c r="A184" s="50"/>
      <c r="B184" s="50"/>
      <c r="C184" s="50"/>
      <c r="D184" s="50"/>
      <c r="E184" s="50"/>
      <c r="F184" s="50"/>
      <c r="G184" s="58"/>
      <c r="H184" s="58"/>
      <c r="I184" s="58"/>
      <c r="J184" s="58"/>
      <c r="K184" s="58"/>
      <c r="L184" s="50"/>
      <c r="M184" s="40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</row>
    <row r="185" spans="1:30" ht="25.5">
      <c r="A185" s="50"/>
      <c r="B185" s="50"/>
      <c r="C185" s="50"/>
      <c r="D185" s="50"/>
      <c r="E185" s="50"/>
      <c r="F185" s="50"/>
      <c r="G185" s="58"/>
      <c r="H185" s="58"/>
      <c r="I185" s="58"/>
      <c r="J185" s="58"/>
      <c r="K185" s="58"/>
      <c r="L185" s="50"/>
      <c r="M185" s="40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 ht="25.5">
      <c r="A186" s="50"/>
      <c r="B186" s="50"/>
      <c r="C186" s="50"/>
      <c r="D186" s="50"/>
      <c r="E186" s="50"/>
      <c r="F186" s="50"/>
      <c r="G186" s="58"/>
      <c r="H186" s="58"/>
      <c r="I186" s="58"/>
      <c r="J186" s="58"/>
      <c r="K186" s="58"/>
      <c r="L186" s="50"/>
      <c r="M186" s="40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</row>
    <row r="187" spans="1:30" ht="25.5">
      <c r="A187" s="50"/>
      <c r="B187" s="50"/>
      <c r="C187" s="50"/>
      <c r="D187" s="50"/>
      <c r="E187" s="50"/>
      <c r="F187" s="50"/>
      <c r="G187" s="58"/>
      <c r="H187" s="58"/>
      <c r="I187" s="58"/>
      <c r="J187" s="58"/>
      <c r="K187" s="58"/>
      <c r="L187" s="50"/>
      <c r="M187" s="40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</row>
    <row r="188" spans="1:30" ht="25.5">
      <c r="A188" s="50"/>
      <c r="B188" s="50"/>
      <c r="C188" s="50"/>
      <c r="D188" s="50"/>
      <c r="E188" s="50"/>
      <c r="F188" s="50"/>
      <c r="G188" s="58"/>
      <c r="H188" s="58"/>
      <c r="I188" s="58"/>
      <c r="J188" s="58"/>
      <c r="K188" s="58"/>
      <c r="L188" s="50"/>
      <c r="M188" s="40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</row>
    <row r="189" spans="1:30" ht="25.5">
      <c r="A189" s="50"/>
      <c r="B189" s="50"/>
      <c r="C189" s="50"/>
      <c r="D189" s="50"/>
      <c r="E189" s="50"/>
      <c r="F189" s="50"/>
      <c r="G189" s="58"/>
      <c r="H189" s="58"/>
      <c r="I189" s="58"/>
      <c r="J189" s="58"/>
      <c r="K189" s="58"/>
      <c r="L189" s="50"/>
      <c r="M189" s="40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</row>
    <row r="190" spans="1:30" ht="25.5">
      <c r="A190" s="50"/>
      <c r="B190" s="50"/>
      <c r="C190" s="50"/>
      <c r="D190" s="50"/>
      <c r="E190" s="50"/>
      <c r="F190" s="50"/>
      <c r="G190" s="58"/>
      <c r="H190" s="58"/>
      <c r="I190" s="58"/>
      <c r="J190" s="58"/>
      <c r="K190" s="58"/>
      <c r="L190" s="50"/>
      <c r="M190" s="40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</row>
    <row r="191" spans="1:30" ht="25.5">
      <c r="A191" s="50"/>
      <c r="B191" s="50"/>
      <c r="C191" s="50"/>
      <c r="D191" s="50"/>
      <c r="E191" s="50"/>
      <c r="F191" s="50"/>
      <c r="G191" s="58"/>
      <c r="H191" s="58"/>
      <c r="I191" s="58"/>
      <c r="J191" s="58"/>
      <c r="K191" s="58"/>
      <c r="L191" s="50"/>
      <c r="M191" s="40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30" ht="25.5">
      <c r="A192" s="50"/>
      <c r="B192" s="50"/>
      <c r="C192" s="50"/>
      <c r="D192" s="50"/>
      <c r="E192" s="50"/>
      <c r="F192" s="50"/>
      <c r="G192" s="58"/>
      <c r="H192" s="58"/>
      <c r="I192" s="58"/>
      <c r="J192" s="58"/>
      <c r="K192" s="58"/>
      <c r="L192" s="50"/>
      <c r="M192" s="40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</row>
    <row r="193" spans="1:30" ht="25.5">
      <c r="A193" s="50"/>
      <c r="B193" s="50"/>
      <c r="C193" s="50"/>
      <c r="D193" s="50"/>
      <c r="E193" s="50"/>
      <c r="F193" s="50"/>
      <c r="G193" s="58"/>
      <c r="H193" s="58"/>
      <c r="I193" s="58"/>
      <c r="J193" s="58"/>
      <c r="K193" s="58"/>
      <c r="L193" s="50"/>
      <c r="M193" s="40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30" ht="25.5">
      <c r="A194" s="50"/>
      <c r="B194" s="50"/>
      <c r="C194" s="50"/>
      <c r="D194" s="50"/>
      <c r="E194" s="50"/>
      <c r="F194" s="50"/>
      <c r="G194" s="58"/>
      <c r="H194" s="58"/>
      <c r="I194" s="58"/>
      <c r="J194" s="58"/>
      <c r="K194" s="58"/>
      <c r="L194" s="50"/>
      <c r="M194" s="40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30" ht="25.5">
      <c r="A195" s="50"/>
      <c r="B195" s="50"/>
      <c r="C195" s="50"/>
      <c r="D195" s="50"/>
      <c r="E195" s="50"/>
      <c r="F195" s="50"/>
      <c r="G195" s="58"/>
      <c r="H195" s="58"/>
      <c r="I195" s="58"/>
      <c r="J195" s="58"/>
      <c r="K195" s="58"/>
      <c r="L195" s="50"/>
      <c r="M195" s="40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</row>
    <row r="196" spans="1:30" ht="25.5">
      <c r="A196" s="50"/>
      <c r="B196" s="50"/>
      <c r="C196" s="50"/>
      <c r="D196" s="50"/>
      <c r="E196" s="50"/>
      <c r="F196" s="50"/>
      <c r="G196" s="58"/>
      <c r="H196" s="58"/>
      <c r="I196" s="58"/>
      <c r="J196" s="58"/>
      <c r="K196" s="58"/>
      <c r="L196" s="50"/>
      <c r="M196" s="40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</row>
    <row r="197" spans="1:30" ht="25.5">
      <c r="A197" s="50"/>
      <c r="B197" s="50"/>
      <c r="C197" s="50"/>
      <c r="D197" s="50"/>
      <c r="E197" s="50"/>
      <c r="F197" s="50"/>
      <c r="G197" s="58"/>
      <c r="H197" s="58"/>
      <c r="I197" s="58"/>
      <c r="J197" s="58"/>
      <c r="K197" s="58"/>
      <c r="L197" s="50"/>
      <c r="M197" s="40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30" ht="25.5">
      <c r="A198" s="50"/>
      <c r="B198" s="50"/>
      <c r="C198" s="50"/>
      <c r="D198" s="50"/>
      <c r="E198" s="50"/>
      <c r="F198" s="50"/>
      <c r="G198" s="58"/>
      <c r="H198" s="58"/>
      <c r="I198" s="58"/>
      <c r="J198" s="58"/>
      <c r="K198" s="58"/>
      <c r="L198" s="50"/>
      <c r="M198" s="40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</row>
    <row r="199" spans="1:30" ht="25.5">
      <c r="A199" s="50"/>
      <c r="B199" s="50"/>
      <c r="C199" s="50"/>
      <c r="D199" s="50"/>
      <c r="E199" s="50"/>
      <c r="F199" s="50"/>
      <c r="G199" s="58"/>
      <c r="H199" s="58"/>
      <c r="I199" s="58"/>
      <c r="J199" s="58"/>
      <c r="K199" s="58"/>
      <c r="L199" s="50"/>
      <c r="M199" s="40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</row>
    <row r="200" spans="1:30" ht="25.5">
      <c r="A200" s="50"/>
      <c r="B200" s="50"/>
      <c r="C200" s="50"/>
      <c r="D200" s="50"/>
      <c r="E200" s="50"/>
      <c r="F200" s="50"/>
      <c r="G200" s="58"/>
      <c r="H200" s="58"/>
      <c r="I200" s="58"/>
      <c r="J200" s="58"/>
      <c r="K200" s="58"/>
      <c r="L200" s="50"/>
      <c r="M200" s="40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</row>
    <row r="201" spans="1:30" ht="25.5">
      <c r="A201" s="50"/>
      <c r="B201" s="50"/>
      <c r="C201" s="50"/>
      <c r="D201" s="50"/>
      <c r="E201" s="50"/>
      <c r="F201" s="50"/>
      <c r="G201" s="58"/>
      <c r="H201" s="58"/>
      <c r="I201" s="58"/>
      <c r="J201" s="58"/>
      <c r="K201" s="58"/>
      <c r="L201" s="50"/>
      <c r="M201" s="40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</row>
    <row r="202" spans="1:30" ht="25.5">
      <c r="A202" s="50"/>
      <c r="B202" s="50"/>
      <c r="C202" s="50"/>
      <c r="D202" s="50"/>
      <c r="E202" s="50"/>
      <c r="F202" s="50"/>
      <c r="G202" s="58"/>
      <c r="H202" s="58"/>
      <c r="I202" s="58"/>
      <c r="J202" s="58"/>
      <c r="K202" s="58"/>
      <c r="L202" s="50"/>
      <c r="M202" s="40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1:30" ht="25.5">
      <c r="A203" s="50"/>
      <c r="B203" s="50"/>
      <c r="C203" s="50"/>
      <c r="D203" s="50"/>
      <c r="E203" s="50"/>
      <c r="F203" s="50"/>
      <c r="G203" s="58"/>
      <c r="H203" s="58"/>
      <c r="I203" s="58"/>
      <c r="J203" s="58"/>
      <c r="K203" s="58"/>
      <c r="L203" s="50"/>
      <c r="M203" s="40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30" ht="25.5">
      <c r="A204" s="50"/>
      <c r="B204" s="50"/>
      <c r="C204" s="50"/>
      <c r="D204" s="50"/>
      <c r="E204" s="50"/>
      <c r="F204" s="50"/>
      <c r="G204" s="58"/>
      <c r="H204" s="58"/>
      <c r="I204" s="58"/>
      <c r="J204" s="58"/>
      <c r="K204" s="58"/>
      <c r="L204" s="50"/>
      <c r="M204" s="40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1:30" ht="25.5">
      <c r="A205" s="50"/>
      <c r="B205" s="50"/>
      <c r="C205" s="50"/>
      <c r="D205" s="50"/>
      <c r="E205" s="50"/>
      <c r="F205" s="50"/>
      <c r="G205" s="58"/>
      <c r="H205" s="58"/>
      <c r="I205" s="58"/>
      <c r="J205" s="58"/>
      <c r="K205" s="58"/>
      <c r="L205" s="50"/>
      <c r="M205" s="40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1:30" ht="25.5">
      <c r="A206" s="50"/>
      <c r="B206" s="50"/>
      <c r="C206" s="50"/>
      <c r="D206" s="50"/>
      <c r="E206" s="50"/>
      <c r="F206" s="50"/>
      <c r="G206" s="58"/>
      <c r="H206" s="58"/>
      <c r="I206" s="58"/>
      <c r="J206" s="58"/>
      <c r="K206" s="58"/>
      <c r="L206" s="50"/>
      <c r="M206" s="40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</row>
    <row r="207" spans="1:30" ht="25.5">
      <c r="A207" s="50"/>
      <c r="B207" s="50"/>
      <c r="C207" s="50"/>
      <c r="D207" s="50"/>
      <c r="E207" s="50"/>
      <c r="F207" s="50"/>
      <c r="G207" s="58"/>
      <c r="H207" s="58"/>
      <c r="I207" s="58"/>
      <c r="J207" s="58"/>
      <c r="K207" s="58"/>
      <c r="L207" s="50"/>
      <c r="M207" s="40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</row>
    <row r="208" spans="1:30" ht="25.5">
      <c r="A208" s="50"/>
      <c r="B208" s="50"/>
      <c r="C208" s="50"/>
      <c r="D208" s="50"/>
      <c r="E208" s="50"/>
      <c r="F208" s="50"/>
      <c r="G208" s="58"/>
      <c r="H208" s="58"/>
      <c r="I208" s="58"/>
      <c r="J208" s="58"/>
      <c r="K208" s="58"/>
      <c r="L208" s="50"/>
      <c r="M208" s="40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</row>
    <row r="209" spans="1:30" ht="25.5">
      <c r="A209" s="50"/>
      <c r="B209" s="50"/>
      <c r="C209" s="50"/>
      <c r="D209" s="50"/>
      <c r="E209" s="50"/>
      <c r="F209" s="50"/>
      <c r="G209" s="58"/>
      <c r="H209" s="58"/>
      <c r="I209" s="58"/>
      <c r="J209" s="58"/>
      <c r="K209" s="58"/>
      <c r="L209" s="50"/>
      <c r="M209" s="40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</row>
    <row r="210" spans="1:30" ht="25.5">
      <c r="A210" s="50"/>
      <c r="B210" s="50"/>
      <c r="C210" s="50"/>
      <c r="D210" s="50"/>
      <c r="E210" s="50"/>
      <c r="F210" s="50"/>
      <c r="G210" s="58"/>
      <c r="H210" s="58"/>
      <c r="I210" s="58"/>
      <c r="J210" s="58"/>
      <c r="K210" s="58"/>
      <c r="L210" s="50"/>
      <c r="M210" s="40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</row>
    <row r="211" spans="1:30" ht="25.5">
      <c r="A211" s="50"/>
      <c r="B211" s="50"/>
      <c r="C211" s="50"/>
      <c r="D211" s="50"/>
      <c r="E211" s="50"/>
      <c r="F211" s="50"/>
      <c r="G211" s="58"/>
      <c r="H211" s="58"/>
      <c r="I211" s="58"/>
      <c r="J211" s="58"/>
      <c r="K211" s="58"/>
      <c r="L211" s="50"/>
      <c r="M211" s="40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</row>
    <row r="212" spans="1:30" ht="25.5">
      <c r="A212" s="50"/>
      <c r="B212" s="50"/>
      <c r="C212" s="50"/>
      <c r="D212" s="50"/>
      <c r="E212" s="50"/>
      <c r="F212" s="50"/>
      <c r="G212" s="58"/>
      <c r="H212" s="58"/>
      <c r="I212" s="58"/>
      <c r="J212" s="58"/>
      <c r="K212" s="58"/>
      <c r="L212" s="50"/>
      <c r="M212" s="40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</row>
    <row r="213" spans="1:30" ht="25.5">
      <c r="A213" s="50"/>
      <c r="B213" s="50"/>
      <c r="C213" s="50"/>
      <c r="D213" s="50"/>
      <c r="E213" s="50"/>
      <c r="F213" s="50"/>
      <c r="G213" s="58"/>
      <c r="H213" s="58"/>
      <c r="I213" s="58"/>
      <c r="J213" s="58"/>
      <c r="K213" s="58"/>
      <c r="L213" s="50"/>
      <c r="M213" s="40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</row>
    <row r="214" spans="1:30" ht="25.5">
      <c r="A214" s="50"/>
      <c r="B214" s="50"/>
      <c r="C214" s="50"/>
      <c r="D214" s="50"/>
      <c r="E214" s="50"/>
      <c r="F214" s="50"/>
      <c r="G214" s="58"/>
      <c r="H214" s="58"/>
      <c r="I214" s="58"/>
      <c r="J214" s="58"/>
      <c r="K214" s="58"/>
      <c r="L214" s="50"/>
      <c r="M214" s="40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</row>
    <row r="215" spans="1:30" ht="25.5">
      <c r="A215" s="50"/>
      <c r="B215" s="50"/>
      <c r="C215" s="50"/>
      <c r="D215" s="50"/>
      <c r="E215" s="50"/>
      <c r="F215" s="50"/>
      <c r="G215" s="58"/>
      <c r="H215" s="58"/>
      <c r="I215" s="58"/>
      <c r="J215" s="58"/>
      <c r="K215" s="58"/>
      <c r="L215" s="50"/>
      <c r="M215" s="40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</row>
    <row r="216" spans="1:30" ht="25.5">
      <c r="A216" s="50"/>
      <c r="B216" s="50"/>
      <c r="C216" s="50"/>
      <c r="D216" s="50"/>
      <c r="E216" s="50"/>
      <c r="F216" s="50"/>
      <c r="G216" s="58"/>
      <c r="H216" s="58"/>
      <c r="I216" s="58"/>
      <c r="J216" s="58"/>
      <c r="K216" s="58"/>
      <c r="L216" s="50"/>
      <c r="M216" s="40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</row>
    <row r="217" spans="1:30" ht="25.5">
      <c r="A217" s="50"/>
      <c r="B217" s="50"/>
      <c r="C217" s="50"/>
      <c r="D217" s="50"/>
      <c r="E217" s="50"/>
      <c r="F217" s="50"/>
      <c r="G217" s="58"/>
      <c r="H217" s="58"/>
      <c r="I217" s="58"/>
      <c r="J217" s="58"/>
      <c r="K217" s="58"/>
      <c r="L217" s="50"/>
      <c r="M217" s="40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:30" ht="25.5">
      <c r="A218" s="50"/>
      <c r="B218" s="50"/>
      <c r="C218" s="50"/>
      <c r="D218" s="50"/>
      <c r="E218" s="50"/>
      <c r="F218" s="50"/>
      <c r="G218" s="58"/>
      <c r="H218" s="58"/>
      <c r="I218" s="58"/>
      <c r="J218" s="58"/>
      <c r="K218" s="58"/>
      <c r="L218" s="50"/>
      <c r="M218" s="40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30" ht="25.5">
      <c r="A219" s="50"/>
      <c r="B219" s="50"/>
      <c r="C219" s="50"/>
      <c r="D219" s="50"/>
      <c r="E219" s="50"/>
      <c r="F219" s="50"/>
      <c r="G219" s="58"/>
      <c r="H219" s="58"/>
      <c r="I219" s="58"/>
      <c r="J219" s="58"/>
      <c r="K219" s="58"/>
      <c r="L219" s="50"/>
      <c r="M219" s="40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</row>
    <row r="220" spans="1:30" ht="25.5">
      <c r="A220" s="50"/>
      <c r="B220" s="50"/>
      <c r="C220" s="50"/>
      <c r="D220" s="50"/>
      <c r="E220" s="50"/>
      <c r="F220" s="50"/>
      <c r="G220" s="58"/>
      <c r="H220" s="58"/>
      <c r="I220" s="58"/>
      <c r="J220" s="58"/>
      <c r="K220" s="58"/>
      <c r="L220" s="50"/>
      <c r="M220" s="40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</row>
    <row r="221" spans="1:30" ht="25.5">
      <c r="A221" s="50"/>
      <c r="B221" s="50"/>
      <c r="C221" s="50"/>
      <c r="D221" s="50"/>
      <c r="E221" s="50"/>
      <c r="F221" s="50"/>
      <c r="G221" s="58"/>
      <c r="H221" s="58"/>
      <c r="I221" s="58"/>
      <c r="J221" s="58"/>
      <c r="K221" s="58"/>
      <c r="L221" s="50"/>
      <c r="M221" s="40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</row>
    <row r="222" spans="1:30" ht="25.5">
      <c r="A222" s="50"/>
      <c r="B222" s="50"/>
      <c r="C222" s="50"/>
      <c r="D222" s="50"/>
      <c r="E222" s="50"/>
      <c r="F222" s="50"/>
      <c r="G222" s="58"/>
      <c r="H222" s="58"/>
      <c r="I222" s="58"/>
      <c r="J222" s="58"/>
      <c r="K222" s="58"/>
      <c r="L222" s="50"/>
      <c r="M222" s="40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</row>
    <row r="223" spans="1:30" ht="25.5">
      <c r="A223" s="50"/>
      <c r="B223" s="50"/>
      <c r="C223" s="50"/>
      <c r="D223" s="50"/>
      <c r="E223" s="50"/>
      <c r="F223" s="50"/>
      <c r="G223" s="58"/>
      <c r="H223" s="58"/>
      <c r="I223" s="58"/>
      <c r="J223" s="58"/>
      <c r="K223" s="58"/>
      <c r="L223" s="50"/>
      <c r="M223" s="40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</row>
    <row r="224" spans="1:30" ht="25.5">
      <c r="A224" s="50"/>
      <c r="B224" s="50"/>
      <c r="C224" s="50"/>
      <c r="D224" s="50"/>
      <c r="E224" s="50"/>
      <c r="F224" s="50"/>
      <c r="G224" s="58"/>
      <c r="H224" s="58"/>
      <c r="I224" s="58"/>
      <c r="J224" s="58"/>
      <c r="K224" s="58"/>
      <c r="L224" s="50"/>
      <c r="M224" s="40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</row>
    <row r="225" spans="1:30" ht="25.5">
      <c r="A225" s="50"/>
      <c r="B225" s="50"/>
      <c r="C225" s="50"/>
      <c r="D225" s="50"/>
      <c r="E225" s="50"/>
      <c r="F225" s="50"/>
      <c r="G225" s="58"/>
      <c r="H225" s="58"/>
      <c r="I225" s="58"/>
      <c r="J225" s="58"/>
      <c r="K225" s="58"/>
      <c r="L225" s="50"/>
      <c r="M225" s="40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</row>
    <row r="226" spans="1:30" ht="25.5">
      <c r="A226" s="50"/>
      <c r="B226" s="50"/>
      <c r="C226" s="50"/>
      <c r="D226" s="50"/>
      <c r="E226" s="50"/>
      <c r="F226" s="50"/>
      <c r="G226" s="58"/>
      <c r="H226" s="58"/>
      <c r="I226" s="58"/>
      <c r="J226" s="58"/>
      <c r="K226" s="58"/>
      <c r="L226" s="50"/>
      <c r="M226" s="40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</row>
    <row r="227" spans="1:30" ht="25.5">
      <c r="A227" s="50"/>
      <c r="B227" s="50"/>
      <c r="C227" s="50"/>
      <c r="D227" s="50"/>
      <c r="E227" s="50"/>
      <c r="F227" s="50"/>
      <c r="G227" s="58"/>
      <c r="H227" s="58"/>
      <c r="I227" s="58"/>
      <c r="J227" s="58"/>
      <c r="K227" s="58"/>
      <c r="L227" s="50"/>
      <c r="M227" s="40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</row>
    <row r="228" spans="1:30" ht="25.5">
      <c r="A228" s="50"/>
      <c r="B228" s="50"/>
      <c r="C228" s="50"/>
      <c r="D228" s="50"/>
      <c r="E228" s="50"/>
      <c r="F228" s="50"/>
      <c r="G228" s="58"/>
      <c r="H228" s="58"/>
      <c r="I228" s="58"/>
      <c r="J228" s="58"/>
      <c r="K228" s="58"/>
      <c r="L228" s="50"/>
      <c r="M228" s="40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</row>
    <row r="229" spans="1:30" ht="25.5">
      <c r="A229" s="50"/>
      <c r="B229" s="50"/>
      <c r="C229" s="50"/>
      <c r="D229" s="50"/>
      <c r="E229" s="50"/>
      <c r="F229" s="50"/>
      <c r="G229" s="58"/>
      <c r="H229" s="58"/>
      <c r="I229" s="58"/>
      <c r="J229" s="58"/>
      <c r="K229" s="58"/>
      <c r="L229" s="50"/>
      <c r="M229" s="40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</row>
    <row r="230" spans="1:30" ht="25.5">
      <c r="A230" s="50"/>
      <c r="B230" s="50"/>
      <c r="C230" s="50"/>
      <c r="D230" s="50"/>
      <c r="E230" s="50"/>
      <c r="F230" s="50"/>
      <c r="G230" s="58"/>
      <c r="H230" s="58"/>
      <c r="I230" s="58"/>
      <c r="J230" s="58"/>
      <c r="K230" s="58"/>
      <c r="L230" s="50"/>
      <c r="M230" s="40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</row>
    <row r="231" spans="1:30" ht="25.5">
      <c r="A231" s="50"/>
      <c r="B231" s="50"/>
      <c r="C231" s="50"/>
      <c r="D231" s="50"/>
      <c r="E231" s="50"/>
      <c r="F231" s="50"/>
      <c r="G231" s="58"/>
      <c r="H231" s="58"/>
      <c r="I231" s="58"/>
      <c r="J231" s="58"/>
      <c r="K231" s="58"/>
      <c r="L231" s="50"/>
      <c r="M231" s="40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</row>
    <row r="232" spans="1:30" ht="25.5">
      <c r="A232" s="50"/>
      <c r="B232" s="50"/>
      <c r="C232" s="50"/>
      <c r="D232" s="50"/>
      <c r="E232" s="50"/>
      <c r="F232" s="50"/>
      <c r="G232" s="58"/>
      <c r="H232" s="58"/>
      <c r="I232" s="58"/>
      <c r="J232" s="58"/>
      <c r="K232" s="58"/>
      <c r="L232" s="50"/>
      <c r="M232" s="40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</row>
    <row r="233" spans="1:30" ht="25.5">
      <c r="A233" s="50"/>
      <c r="B233" s="50"/>
      <c r="C233" s="50"/>
      <c r="D233" s="50"/>
      <c r="E233" s="50"/>
      <c r="F233" s="50"/>
      <c r="G233" s="58"/>
      <c r="H233" s="58"/>
      <c r="I233" s="58"/>
      <c r="J233" s="58"/>
      <c r="K233" s="58"/>
      <c r="L233" s="50"/>
      <c r="M233" s="40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</row>
    <row r="234" spans="1:30" ht="25.5">
      <c r="A234" s="50"/>
      <c r="B234" s="50"/>
      <c r="C234" s="50"/>
      <c r="D234" s="50"/>
      <c r="E234" s="50"/>
      <c r="F234" s="50"/>
      <c r="G234" s="58"/>
      <c r="H234" s="58"/>
      <c r="I234" s="58"/>
      <c r="J234" s="58"/>
      <c r="K234" s="58"/>
      <c r="L234" s="50"/>
      <c r="M234" s="40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</row>
    <row r="235" spans="1:30" ht="25.5">
      <c r="A235" s="50"/>
      <c r="B235" s="50"/>
      <c r="C235" s="50"/>
      <c r="D235" s="50"/>
      <c r="E235" s="50"/>
      <c r="F235" s="50"/>
      <c r="G235" s="58"/>
      <c r="H235" s="58"/>
      <c r="I235" s="58"/>
      <c r="J235" s="58"/>
      <c r="K235" s="58"/>
      <c r="L235" s="58"/>
      <c r="M235" s="40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</row>
    <row r="236" spans="1:30" ht="25.5">
      <c r="A236" s="50"/>
      <c r="B236" s="50"/>
      <c r="C236" s="50"/>
      <c r="D236" s="50"/>
      <c r="E236" s="50"/>
      <c r="F236" s="50"/>
      <c r="G236" s="58"/>
      <c r="H236" s="58"/>
      <c r="I236" s="58"/>
      <c r="J236" s="58"/>
      <c r="K236" s="58"/>
      <c r="L236" s="58"/>
      <c r="M236" s="40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</row>
    <row r="237" spans="1:30" ht="25.5">
      <c r="A237" s="50"/>
      <c r="B237" s="50"/>
      <c r="C237" s="50"/>
      <c r="D237" s="50"/>
      <c r="E237" s="50"/>
      <c r="F237" s="50"/>
      <c r="G237" s="58"/>
      <c r="H237" s="58"/>
      <c r="I237" s="58"/>
      <c r="J237" s="58"/>
      <c r="K237" s="58"/>
      <c r="L237" s="58"/>
      <c r="M237" s="40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</row>
    <row r="238" spans="1:30" ht="25.5">
      <c r="A238" s="50"/>
      <c r="B238" s="50"/>
      <c r="C238" s="50"/>
      <c r="D238" s="50"/>
      <c r="E238" s="50"/>
      <c r="F238" s="50"/>
      <c r="G238" s="58"/>
      <c r="H238" s="58"/>
      <c r="I238" s="58"/>
      <c r="J238" s="58"/>
      <c r="K238" s="58"/>
      <c r="L238" s="58"/>
      <c r="M238" s="40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</row>
    <row r="239" spans="1:30" ht="25.5">
      <c r="A239" s="50"/>
      <c r="B239" s="50"/>
      <c r="C239" s="50"/>
      <c r="D239" s="50"/>
      <c r="E239" s="50"/>
      <c r="F239" s="50"/>
      <c r="G239" s="58"/>
      <c r="H239" s="58"/>
      <c r="I239" s="58"/>
      <c r="J239" s="58"/>
      <c r="K239" s="58"/>
      <c r="L239" s="58"/>
      <c r="M239" s="40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</row>
    <row r="240" spans="1:30" ht="25.5">
      <c r="A240" s="50"/>
      <c r="B240" s="50"/>
      <c r="C240" s="50"/>
      <c r="D240" s="50"/>
      <c r="E240" s="50"/>
      <c r="F240" s="50"/>
      <c r="G240" s="58"/>
      <c r="H240" s="58"/>
      <c r="I240" s="58"/>
      <c r="J240" s="58"/>
      <c r="K240" s="58"/>
      <c r="L240" s="58"/>
      <c r="M240" s="40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</row>
    <row r="241" spans="1:30" ht="25.5">
      <c r="A241" s="50"/>
      <c r="B241" s="50"/>
      <c r="C241" s="50"/>
      <c r="D241" s="50"/>
      <c r="E241" s="50"/>
      <c r="F241" s="50"/>
      <c r="G241" s="58"/>
      <c r="H241" s="58"/>
      <c r="I241" s="58"/>
      <c r="J241" s="58"/>
      <c r="K241" s="58"/>
      <c r="L241" s="58"/>
      <c r="M241" s="40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30" ht="25.5">
      <c r="A242" s="50"/>
      <c r="B242" s="50"/>
      <c r="C242" s="50"/>
      <c r="D242" s="50"/>
      <c r="E242" s="50"/>
      <c r="F242" s="50"/>
      <c r="G242" s="58"/>
      <c r="H242" s="58"/>
      <c r="I242" s="58"/>
      <c r="J242" s="58"/>
      <c r="K242" s="58"/>
      <c r="L242" s="58"/>
      <c r="M242" s="40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30" ht="25.5">
      <c r="A243" s="50"/>
      <c r="B243" s="50"/>
      <c r="C243" s="50"/>
      <c r="D243" s="50"/>
      <c r="E243" s="50"/>
      <c r="F243" s="50"/>
      <c r="G243" s="58"/>
      <c r="H243" s="58"/>
      <c r="I243" s="58"/>
      <c r="J243" s="58"/>
      <c r="K243" s="58"/>
      <c r="L243" s="58"/>
      <c r="M243" s="40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</row>
    <row r="244" spans="1:30" ht="25.5">
      <c r="A244" s="50"/>
      <c r="B244" s="50"/>
      <c r="C244" s="50"/>
      <c r="D244" s="50"/>
      <c r="E244" s="50"/>
      <c r="F244" s="50"/>
      <c r="G244" s="58"/>
      <c r="H244" s="58"/>
      <c r="I244" s="58"/>
      <c r="J244" s="58"/>
      <c r="K244" s="58"/>
      <c r="L244" s="58"/>
      <c r="M244" s="40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</row>
    <row r="245" spans="1:30" ht="25.5">
      <c r="A245" s="50"/>
      <c r="B245" s="50"/>
      <c r="C245" s="50"/>
      <c r="D245" s="50"/>
      <c r="E245" s="50"/>
      <c r="F245" s="50"/>
      <c r="G245" s="58"/>
      <c r="H245" s="58"/>
      <c r="I245" s="58"/>
      <c r="J245" s="58"/>
      <c r="K245" s="58"/>
      <c r="L245" s="58"/>
      <c r="M245" s="40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</row>
    <row r="246" spans="1:30" ht="25.5">
      <c r="A246" s="50"/>
      <c r="B246" s="50"/>
      <c r="C246" s="50"/>
      <c r="D246" s="50"/>
      <c r="E246" s="50"/>
      <c r="F246" s="50"/>
      <c r="G246" s="58"/>
      <c r="H246" s="58"/>
      <c r="I246" s="58"/>
      <c r="J246" s="58"/>
      <c r="K246" s="58"/>
      <c r="L246" s="58"/>
      <c r="M246" s="40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</row>
    <row r="247" spans="1:30" ht="25.5">
      <c r="A247" s="50"/>
      <c r="B247" s="50"/>
      <c r="C247" s="50"/>
      <c r="D247" s="50"/>
      <c r="E247" s="50"/>
      <c r="F247" s="50"/>
      <c r="G247" s="58"/>
      <c r="H247" s="58"/>
      <c r="I247" s="58"/>
      <c r="J247" s="58"/>
      <c r="K247" s="58"/>
      <c r="L247" s="58"/>
      <c r="M247" s="40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</row>
    <row r="248" spans="1:30" ht="25.5">
      <c r="A248" s="50"/>
      <c r="B248" s="50"/>
      <c r="C248" s="50"/>
      <c r="D248" s="50"/>
      <c r="E248" s="50"/>
      <c r="F248" s="50"/>
      <c r="G248" s="58"/>
      <c r="H248" s="58"/>
      <c r="I248" s="58"/>
      <c r="J248" s="58"/>
      <c r="K248" s="58"/>
      <c r="L248" s="58"/>
      <c r="M248" s="40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</row>
    <row r="249" spans="1:30" ht="25.5">
      <c r="A249" s="50"/>
      <c r="B249" s="50"/>
      <c r="C249" s="50"/>
      <c r="D249" s="50"/>
      <c r="E249" s="50"/>
      <c r="F249" s="50"/>
      <c r="G249" s="58"/>
      <c r="H249" s="58"/>
      <c r="I249" s="58"/>
      <c r="J249" s="58"/>
      <c r="K249" s="58"/>
      <c r="L249" s="58"/>
      <c r="M249" s="40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</row>
    <row r="250" spans="1:30" ht="25.5">
      <c r="A250" s="50"/>
      <c r="B250" s="50"/>
      <c r="C250" s="50"/>
      <c r="D250" s="50"/>
      <c r="E250" s="50"/>
      <c r="F250" s="50"/>
      <c r="G250" s="58"/>
      <c r="H250" s="58"/>
      <c r="I250" s="58"/>
      <c r="J250" s="58"/>
      <c r="K250" s="58"/>
      <c r="L250" s="58"/>
      <c r="M250" s="40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</row>
    <row r="251" spans="1:30" ht="25.5">
      <c r="A251" s="50"/>
      <c r="B251" s="50"/>
      <c r="C251" s="50"/>
      <c r="D251" s="50"/>
      <c r="E251" s="50"/>
      <c r="F251" s="50"/>
      <c r="G251" s="58"/>
      <c r="H251" s="58"/>
      <c r="I251" s="58"/>
      <c r="J251" s="58"/>
      <c r="K251" s="58"/>
      <c r="L251" s="58"/>
      <c r="M251" s="40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</row>
    <row r="252" spans="1:30" ht="25.5">
      <c r="A252" s="50"/>
      <c r="B252" s="50"/>
      <c r="C252" s="50"/>
      <c r="D252" s="50"/>
      <c r="E252" s="50"/>
      <c r="F252" s="50"/>
      <c r="G252" s="58"/>
      <c r="H252" s="58"/>
      <c r="I252" s="58"/>
      <c r="J252" s="58"/>
      <c r="K252" s="58"/>
      <c r="L252" s="58"/>
      <c r="M252" s="40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</row>
    <row r="253" spans="1:30" ht="25.5">
      <c r="A253" s="50"/>
      <c r="B253" s="50"/>
      <c r="C253" s="50"/>
      <c r="D253" s="50"/>
      <c r="E253" s="50"/>
      <c r="F253" s="50"/>
      <c r="G253" s="58"/>
      <c r="H253" s="58"/>
      <c r="I253" s="58"/>
      <c r="J253" s="58"/>
      <c r="K253" s="58"/>
      <c r="L253" s="58"/>
      <c r="M253" s="40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</row>
    <row r="254" spans="1:30" ht="25.5">
      <c r="A254" s="50"/>
      <c r="B254" s="50"/>
      <c r="C254" s="50"/>
      <c r="D254" s="50"/>
      <c r="E254" s="50"/>
      <c r="F254" s="50"/>
      <c r="G254" s="58"/>
      <c r="H254" s="58"/>
      <c r="I254" s="58"/>
      <c r="J254" s="58"/>
      <c r="K254" s="58"/>
      <c r="L254" s="58"/>
      <c r="M254" s="40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</row>
    <row r="255" spans="1:30" ht="25.5">
      <c r="A255" s="50"/>
      <c r="B255" s="50"/>
      <c r="C255" s="50"/>
      <c r="D255" s="50"/>
      <c r="E255" s="50"/>
      <c r="F255" s="50"/>
      <c r="G255" s="58"/>
      <c r="H255" s="58"/>
      <c r="I255" s="58"/>
      <c r="J255" s="58"/>
      <c r="K255" s="58"/>
      <c r="L255" s="58"/>
      <c r="M255" s="40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</row>
    <row r="256" spans="1:30" ht="25.5">
      <c r="A256" s="50"/>
      <c r="B256" s="50"/>
      <c r="C256" s="50"/>
      <c r="D256" s="50"/>
      <c r="E256" s="50"/>
      <c r="F256" s="50"/>
      <c r="G256" s="58"/>
      <c r="H256" s="58"/>
      <c r="I256" s="58"/>
      <c r="J256" s="58"/>
      <c r="K256" s="58"/>
      <c r="L256" s="58"/>
      <c r="M256" s="40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</row>
    <row r="257" spans="1:30" ht="25.5">
      <c r="A257" s="50"/>
      <c r="B257" s="50"/>
      <c r="C257" s="50"/>
      <c r="D257" s="50"/>
      <c r="E257" s="50"/>
      <c r="F257" s="50"/>
      <c r="G257" s="58"/>
      <c r="H257" s="58"/>
      <c r="I257" s="58"/>
      <c r="J257" s="58"/>
      <c r="K257" s="58"/>
      <c r="L257" s="58"/>
      <c r="M257" s="40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</row>
    <row r="258" spans="1:30" ht="25.5">
      <c r="A258" s="50"/>
      <c r="B258" s="50"/>
      <c r="C258" s="50"/>
      <c r="D258" s="50"/>
      <c r="E258" s="50"/>
      <c r="F258" s="50"/>
      <c r="G258" s="58"/>
      <c r="H258" s="58"/>
      <c r="I258" s="58"/>
      <c r="J258" s="58"/>
      <c r="K258" s="58"/>
      <c r="L258" s="58"/>
      <c r="M258" s="40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</row>
    <row r="259" spans="1:30" ht="25.5">
      <c r="A259" s="50"/>
      <c r="B259" s="50"/>
      <c r="C259" s="50"/>
      <c r="D259" s="50"/>
      <c r="E259" s="50"/>
      <c r="F259" s="50"/>
      <c r="G259" s="58"/>
      <c r="H259" s="58"/>
      <c r="I259" s="58"/>
      <c r="J259" s="58"/>
      <c r="K259" s="58"/>
      <c r="L259" s="58"/>
      <c r="M259" s="40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</row>
    <row r="260" spans="1:30" ht="25.5">
      <c r="A260" s="50"/>
      <c r="B260" s="50"/>
      <c r="C260" s="50"/>
      <c r="D260" s="50"/>
      <c r="E260" s="50"/>
      <c r="F260" s="50"/>
      <c r="G260" s="58"/>
      <c r="H260" s="58"/>
      <c r="I260" s="58"/>
      <c r="J260" s="58"/>
      <c r="K260" s="58"/>
      <c r="L260" s="58"/>
      <c r="M260" s="40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</row>
    <row r="261" spans="1:30" ht="25.5">
      <c r="A261" s="50"/>
      <c r="B261" s="50"/>
      <c r="C261" s="50"/>
      <c r="D261" s="50"/>
      <c r="E261" s="50"/>
      <c r="F261" s="50"/>
      <c r="G261" s="58"/>
      <c r="H261" s="58"/>
      <c r="I261" s="58"/>
      <c r="J261" s="58"/>
      <c r="K261" s="58"/>
      <c r="L261" s="58"/>
      <c r="M261" s="40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</row>
    <row r="262" spans="1:30" ht="25.5">
      <c r="A262" s="50"/>
      <c r="B262" s="50"/>
      <c r="C262" s="50"/>
      <c r="D262" s="50"/>
      <c r="E262" s="50"/>
      <c r="F262" s="50"/>
      <c r="G262" s="58"/>
      <c r="H262" s="58"/>
      <c r="I262" s="58"/>
      <c r="J262" s="58"/>
      <c r="K262" s="58"/>
      <c r="L262" s="58"/>
      <c r="M262" s="40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</row>
    <row r="263" spans="1:30" ht="25.5">
      <c r="A263" s="50"/>
      <c r="B263" s="50"/>
      <c r="C263" s="50"/>
      <c r="D263" s="50"/>
      <c r="E263" s="50"/>
      <c r="F263" s="50"/>
      <c r="G263" s="58"/>
      <c r="H263" s="58"/>
      <c r="I263" s="58"/>
      <c r="J263" s="58"/>
      <c r="K263" s="58"/>
      <c r="L263" s="58"/>
      <c r="M263" s="40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</row>
    <row r="264" spans="1:30" ht="25.5">
      <c r="A264" s="50"/>
      <c r="B264" s="50"/>
      <c r="C264" s="50"/>
      <c r="D264" s="50"/>
      <c r="E264" s="50"/>
      <c r="F264" s="50"/>
      <c r="G264" s="58"/>
      <c r="H264" s="58"/>
      <c r="I264" s="58"/>
      <c r="J264" s="58"/>
      <c r="K264" s="58"/>
      <c r="L264" s="58"/>
      <c r="M264" s="40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</row>
    <row r="265" spans="1:30" ht="25.5">
      <c r="A265" s="50"/>
      <c r="B265" s="50"/>
      <c r="C265" s="50"/>
      <c r="D265" s="50"/>
      <c r="E265" s="50"/>
      <c r="F265" s="50"/>
      <c r="G265" s="58"/>
      <c r="H265" s="58"/>
      <c r="I265" s="58"/>
      <c r="J265" s="58"/>
      <c r="K265" s="58"/>
      <c r="L265" s="58"/>
      <c r="M265" s="40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:30" ht="25.5">
      <c r="A266" s="50"/>
      <c r="B266" s="50"/>
      <c r="C266" s="50"/>
      <c r="D266" s="50"/>
      <c r="E266" s="50"/>
      <c r="F266" s="50"/>
      <c r="G266" s="58"/>
      <c r="H266" s="58"/>
      <c r="I266" s="58"/>
      <c r="J266" s="58"/>
      <c r="K266" s="58"/>
      <c r="L266" s="58"/>
      <c r="M266" s="40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30" ht="25.5">
      <c r="A267" s="50"/>
      <c r="B267" s="50"/>
      <c r="C267" s="50"/>
      <c r="D267" s="50"/>
      <c r="E267" s="50"/>
      <c r="F267" s="50"/>
      <c r="G267" s="58"/>
      <c r="H267" s="58"/>
      <c r="I267" s="58"/>
      <c r="J267" s="58"/>
      <c r="K267" s="58"/>
      <c r="L267" s="58"/>
      <c r="M267" s="40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</row>
    <row r="268" spans="1:30" ht="25.5">
      <c r="A268" s="50"/>
      <c r="B268" s="50"/>
      <c r="C268" s="50"/>
      <c r="D268" s="50"/>
      <c r="E268" s="50"/>
      <c r="F268" s="50"/>
      <c r="G268" s="58"/>
      <c r="H268" s="58"/>
      <c r="I268" s="58"/>
      <c r="J268" s="58"/>
      <c r="K268" s="58"/>
      <c r="L268" s="58"/>
      <c r="M268" s="40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</row>
    <row r="269" spans="1:30" ht="25.5">
      <c r="A269" s="50"/>
      <c r="B269" s="50"/>
      <c r="C269" s="50"/>
      <c r="D269" s="50"/>
      <c r="E269" s="50"/>
      <c r="F269" s="50"/>
      <c r="G269" s="58"/>
      <c r="H269" s="58"/>
      <c r="I269" s="58"/>
      <c r="J269" s="58"/>
      <c r="K269" s="58"/>
      <c r="L269" s="58"/>
      <c r="M269" s="40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</row>
    <row r="270" spans="1:30" ht="25.5">
      <c r="A270" s="50"/>
      <c r="B270" s="50"/>
      <c r="C270" s="50"/>
      <c r="D270" s="50"/>
      <c r="E270" s="50"/>
      <c r="F270" s="50"/>
      <c r="G270" s="58"/>
      <c r="H270" s="58"/>
      <c r="I270" s="58"/>
      <c r="J270" s="58"/>
      <c r="K270" s="58"/>
      <c r="L270" s="58"/>
      <c r="M270" s="40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</row>
    <row r="271" spans="1:30" ht="25.5">
      <c r="A271" s="50"/>
      <c r="B271" s="50"/>
      <c r="C271" s="50"/>
      <c r="D271" s="50"/>
      <c r="E271" s="50"/>
      <c r="F271" s="50"/>
      <c r="G271" s="58"/>
      <c r="H271" s="58"/>
      <c r="I271" s="58"/>
      <c r="J271" s="58"/>
      <c r="K271" s="58"/>
      <c r="L271" s="58"/>
      <c r="M271" s="40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</row>
    <row r="272" spans="1:30" ht="25.5">
      <c r="A272" s="50"/>
      <c r="B272" s="50"/>
      <c r="C272" s="50"/>
      <c r="D272" s="50"/>
      <c r="E272" s="50"/>
      <c r="F272" s="50"/>
      <c r="G272" s="58"/>
      <c r="H272" s="58"/>
      <c r="I272" s="58"/>
      <c r="J272" s="58"/>
      <c r="K272" s="58"/>
      <c r="L272" s="58"/>
      <c r="M272" s="40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</row>
    <row r="273" spans="1:30" ht="25.5">
      <c r="A273" s="50"/>
      <c r="B273" s="50"/>
      <c r="C273" s="50"/>
      <c r="D273" s="50"/>
      <c r="E273" s="50"/>
      <c r="F273" s="50"/>
      <c r="G273" s="58"/>
      <c r="H273" s="58"/>
      <c r="I273" s="58"/>
      <c r="J273" s="58"/>
      <c r="K273" s="58"/>
      <c r="L273" s="58"/>
      <c r="M273" s="40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</row>
    <row r="274" spans="1:30" ht="25.5">
      <c r="A274" s="50"/>
      <c r="B274" s="50"/>
      <c r="C274" s="50"/>
      <c r="D274" s="50"/>
      <c r="E274" s="50"/>
      <c r="F274" s="50"/>
      <c r="G274" s="58"/>
      <c r="H274" s="58"/>
      <c r="I274" s="58"/>
      <c r="J274" s="58"/>
      <c r="K274" s="58"/>
      <c r="L274" s="58"/>
      <c r="M274" s="40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</row>
    <row r="275" spans="1:30" ht="25.5">
      <c r="A275" s="50"/>
      <c r="B275" s="50"/>
      <c r="C275" s="50"/>
      <c r="D275" s="50"/>
      <c r="E275" s="50"/>
      <c r="F275" s="50"/>
      <c r="G275" s="58"/>
      <c r="H275" s="58"/>
      <c r="I275" s="58"/>
      <c r="J275" s="58"/>
      <c r="K275" s="58"/>
      <c r="L275" s="58"/>
      <c r="M275" s="40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</row>
    <row r="276" spans="1:30" ht="25.5">
      <c r="A276" s="50"/>
      <c r="B276" s="50"/>
      <c r="C276" s="50"/>
      <c r="D276" s="50"/>
      <c r="E276" s="50"/>
      <c r="F276" s="50"/>
      <c r="G276" s="58"/>
      <c r="H276" s="58"/>
      <c r="I276" s="58"/>
      <c r="J276" s="58"/>
      <c r="K276" s="58"/>
      <c r="L276" s="58"/>
      <c r="M276" s="40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</row>
    <row r="277" spans="1:30" ht="25.5">
      <c r="A277" s="50"/>
      <c r="B277" s="50"/>
      <c r="C277" s="50"/>
      <c r="D277" s="50"/>
      <c r="E277" s="50"/>
      <c r="F277" s="50"/>
      <c r="G277" s="58"/>
      <c r="H277" s="58"/>
      <c r="I277" s="58"/>
      <c r="J277" s="58"/>
      <c r="K277" s="58"/>
      <c r="L277" s="58"/>
      <c r="M277" s="40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</row>
    <row r="278" spans="1:30" ht="25.5">
      <c r="A278" s="50"/>
      <c r="B278" s="50"/>
      <c r="C278" s="50"/>
      <c r="D278" s="50"/>
      <c r="E278" s="50"/>
      <c r="F278" s="50"/>
      <c r="G278" s="58"/>
      <c r="H278" s="58"/>
      <c r="I278" s="58"/>
      <c r="J278" s="58"/>
      <c r="K278" s="58"/>
      <c r="L278" s="58"/>
      <c r="M278" s="40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</row>
    <row r="279" spans="1:30" ht="25.5">
      <c r="A279" s="50"/>
      <c r="B279" s="50"/>
      <c r="C279" s="50"/>
      <c r="D279" s="50"/>
      <c r="E279" s="50"/>
      <c r="F279" s="50"/>
      <c r="G279" s="58"/>
      <c r="H279" s="58"/>
      <c r="I279" s="58"/>
      <c r="J279" s="58"/>
      <c r="K279" s="58"/>
      <c r="L279" s="58"/>
      <c r="M279" s="40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</row>
    <row r="280" spans="1:30" ht="25.5">
      <c r="A280" s="50"/>
      <c r="B280" s="50"/>
      <c r="C280" s="50"/>
      <c r="D280" s="50"/>
      <c r="E280" s="50"/>
      <c r="F280" s="50"/>
      <c r="G280" s="58"/>
      <c r="H280" s="58"/>
      <c r="I280" s="58"/>
      <c r="J280" s="58"/>
      <c r="K280" s="58"/>
      <c r="L280" s="58"/>
      <c r="M280" s="40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</row>
    <row r="281" spans="1:30" ht="25.5">
      <c r="A281" s="50"/>
      <c r="B281" s="50"/>
      <c r="C281" s="50"/>
      <c r="D281" s="50"/>
      <c r="E281" s="50"/>
      <c r="F281" s="50"/>
      <c r="G281" s="58"/>
      <c r="H281" s="58"/>
      <c r="I281" s="58"/>
      <c r="J281" s="58"/>
      <c r="K281" s="58"/>
      <c r="L281" s="58"/>
      <c r="M281" s="40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</row>
    <row r="282" spans="1:30" ht="25.5">
      <c r="A282" s="50"/>
      <c r="B282" s="50"/>
      <c r="C282" s="50"/>
      <c r="D282" s="50"/>
      <c r="E282" s="50"/>
      <c r="F282" s="50"/>
      <c r="G282" s="58"/>
      <c r="H282" s="58"/>
      <c r="I282" s="58"/>
      <c r="J282" s="58"/>
      <c r="K282" s="58"/>
      <c r="L282" s="58"/>
      <c r="M282" s="40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</row>
    <row r="283" spans="1:30" ht="25.5">
      <c r="A283" s="50"/>
      <c r="B283" s="50"/>
      <c r="C283" s="50"/>
      <c r="D283" s="50"/>
      <c r="E283" s="50"/>
      <c r="F283" s="50"/>
      <c r="G283" s="58"/>
      <c r="H283" s="58"/>
      <c r="I283" s="58"/>
      <c r="J283" s="58"/>
      <c r="K283" s="58"/>
      <c r="L283" s="58"/>
      <c r="M283" s="40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</row>
    <row r="284" spans="1:30" ht="25.5">
      <c r="A284" s="50"/>
      <c r="B284" s="50"/>
      <c r="C284" s="50"/>
      <c r="D284" s="50"/>
      <c r="E284" s="50"/>
      <c r="F284" s="50"/>
      <c r="G284" s="58"/>
      <c r="H284" s="58"/>
      <c r="I284" s="58"/>
      <c r="J284" s="58"/>
      <c r="K284" s="58"/>
      <c r="L284" s="58"/>
      <c r="M284" s="40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</row>
    <row r="285" spans="1:30" ht="25.5">
      <c r="A285" s="50"/>
      <c r="B285" s="50"/>
      <c r="C285" s="50"/>
      <c r="D285" s="50"/>
      <c r="E285" s="50"/>
      <c r="F285" s="50"/>
      <c r="G285" s="58"/>
      <c r="H285" s="58"/>
      <c r="I285" s="58"/>
      <c r="J285" s="58"/>
      <c r="K285" s="58"/>
      <c r="L285" s="58"/>
      <c r="M285" s="40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</row>
    <row r="286" spans="1:30" ht="25.5">
      <c r="A286" s="50"/>
      <c r="B286" s="50"/>
      <c r="C286" s="50"/>
      <c r="D286" s="50"/>
      <c r="E286" s="50"/>
      <c r="F286" s="50"/>
      <c r="G286" s="58"/>
      <c r="H286" s="58"/>
      <c r="I286" s="58"/>
      <c r="J286" s="58"/>
      <c r="K286" s="58"/>
      <c r="L286" s="58"/>
      <c r="M286" s="40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</row>
    <row r="287" spans="1:30" ht="25.5">
      <c r="A287" s="50"/>
      <c r="B287" s="50"/>
      <c r="C287" s="50"/>
      <c r="D287" s="50"/>
      <c r="E287" s="50"/>
      <c r="F287" s="50"/>
      <c r="G287" s="58"/>
      <c r="H287" s="58"/>
      <c r="I287" s="58"/>
      <c r="J287" s="58"/>
      <c r="K287" s="58"/>
      <c r="L287" s="58"/>
      <c r="M287" s="40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</row>
    <row r="288" spans="1:30" ht="25.5">
      <c r="A288" s="50"/>
      <c r="B288" s="50"/>
      <c r="C288" s="50"/>
      <c r="D288" s="50"/>
      <c r="E288" s="50"/>
      <c r="F288" s="50"/>
      <c r="G288" s="58"/>
      <c r="H288" s="58"/>
      <c r="I288" s="58"/>
      <c r="J288" s="58"/>
      <c r="K288" s="58"/>
      <c r="L288" s="58"/>
      <c r="M288" s="40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</row>
    <row r="289" spans="1:30" ht="25.5">
      <c r="A289" s="50"/>
      <c r="B289" s="50"/>
      <c r="C289" s="50"/>
      <c r="D289" s="50"/>
      <c r="E289" s="50"/>
      <c r="F289" s="50"/>
      <c r="G289" s="58"/>
      <c r="H289" s="58"/>
      <c r="I289" s="58"/>
      <c r="J289" s="58"/>
      <c r="K289" s="58"/>
      <c r="L289" s="58"/>
      <c r="M289" s="40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30" ht="25.5">
      <c r="A290" s="50"/>
      <c r="B290" s="50"/>
      <c r="C290" s="50"/>
      <c r="D290" s="50"/>
      <c r="E290" s="50"/>
      <c r="F290" s="50"/>
      <c r="G290" s="58"/>
      <c r="H290" s="58"/>
      <c r="I290" s="58"/>
      <c r="J290" s="58"/>
      <c r="K290" s="58"/>
      <c r="L290" s="58"/>
      <c r="M290" s="40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30" ht="25.5">
      <c r="A291" s="50"/>
      <c r="B291" s="50"/>
      <c r="C291" s="50"/>
      <c r="D291" s="50"/>
      <c r="E291" s="50"/>
      <c r="F291" s="50"/>
      <c r="G291" s="58"/>
      <c r="H291" s="58"/>
      <c r="I291" s="58"/>
      <c r="J291" s="58"/>
      <c r="K291" s="58"/>
      <c r="L291" s="58"/>
      <c r="M291" s="40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</row>
    <row r="292" spans="1:30" ht="25.5">
      <c r="A292" s="50"/>
      <c r="B292" s="50"/>
      <c r="C292" s="50"/>
      <c r="D292" s="50"/>
      <c r="E292" s="50"/>
      <c r="F292" s="50"/>
      <c r="G292" s="58"/>
      <c r="H292" s="58"/>
      <c r="I292" s="58"/>
      <c r="J292" s="58"/>
      <c r="K292" s="58"/>
      <c r="L292" s="58"/>
      <c r="M292" s="40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</row>
    <row r="293" spans="1:30" ht="25.5">
      <c r="A293" s="50"/>
      <c r="B293" s="50"/>
      <c r="C293" s="50"/>
      <c r="D293" s="50"/>
      <c r="E293" s="50"/>
      <c r="F293" s="50"/>
      <c r="G293" s="58"/>
      <c r="H293" s="58"/>
      <c r="I293" s="58"/>
      <c r="J293" s="58"/>
      <c r="K293" s="58"/>
      <c r="L293" s="58"/>
      <c r="M293" s="40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</row>
    <row r="294" spans="1:30" ht="25.5">
      <c r="A294" s="50"/>
      <c r="B294" s="50"/>
      <c r="C294" s="50"/>
      <c r="D294" s="50"/>
      <c r="E294" s="50"/>
      <c r="F294" s="50"/>
      <c r="G294" s="58"/>
      <c r="H294" s="58"/>
      <c r="I294" s="58"/>
      <c r="J294" s="58"/>
      <c r="K294" s="58"/>
      <c r="L294" s="58"/>
      <c r="M294" s="40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</row>
    <row r="295" spans="1:30" ht="25.5">
      <c r="A295" s="50"/>
      <c r="B295" s="50"/>
      <c r="C295" s="50"/>
      <c r="D295" s="50"/>
      <c r="E295" s="50"/>
      <c r="F295" s="50"/>
      <c r="G295" s="58"/>
      <c r="H295" s="58"/>
      <c r="I295" s="58"/>
      <c r="J295" s="58"/>
      <c r="K295" s="58"/>
      <c r="L295" s="58"/>
      <c r="M295" s="40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</row>
    <row r="296" spans="1:30" ht="25.5">
      <c r="A296" s="50"/>
      <c r="B296" s="50"/>
      <c r="C296" s="50"/>
      <c r="D296" s="50"/>
      <c r="E296" s="50"/>
      <c r="F296" s="50"/>
      <c r="G296" s="58"/>
      <c r="H296" s="58"/>
      <c r="I296" s="58"/>
      <c r="J296" s="58"/>
      <c r="K296" s="58"/>
      <c r="L296" s="58"/>
      <c r="M296" s="40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</row>
    <row r="297" spans="1:30" ht="25.5">
      <c r="A297" s="50"/>
      <c r="B297" s="50"/>
      <c r="C297" s="50"/>
      <c r="D297" s="50"/>
      <c r="E297" s="50"/>
      <c r="F297" s="50"/>
      <c r="G297" s="58"/>
      <c r="H297" s="58"/>
      <c r="I297" s="58"/>
      <c r="J297" s="58"/>
      <c r="K297" s="58"/>
      <c r="L297" s="58"/>
      <c r="M297" s="40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</row>
    <row r="298" spans="1:30" ht="25.5">
      <c r="A298" s="50"/>
      <c r="B298" s="50"/>
      <c r="C298" s="50"/>
      <c r="D298" s="50"/>
      <c r="E298" s="50"/>
      <c r="F298" s="50"/>
      <c r="G298" s="58"/>
      <c r="H298" s="58"/>
      <c r="I298" s="58"/>
      <c r="J298" s="58"/>
      <c r="K298" s="58"/>
      <c r="L298" s="58"/>
      <c r="M298" s="40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</row>
    <row r="299" spans="1:30" ht="25.5">
      <c r="A299" s="50"/>
      <c r="B299" s="50"/>
      <c r="C299" s="50"/>
      <c r="D299" s="50"/>
      <c r="E299" s="50"/>
      <c r="F299" s="50"/>
      <c r="G299" s="58"/>
      <c r="H299" s="58"/>
      <c r="I299" s="58"/>
      <c r="J299" s="58"/>
      <c r="K299" s="58"/>
      <c r="L299" s="58"/>
      <c r="M299" s="40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</row>
    <row r="300" spans="1:30" ht="25.5">
      <c r="A300" s="50"/>
      <c r="B300" s="50"/>
      <c r="C300" s="50"/>
      <c r="D300" s="50"/>
      <c r="E300" s="50"/>
      <c r="F300" s="50"/>
      <c r="G300" s="58"/>
      <c r="H300" s="58"/>
      <c r="I300" s="58"/>
      <c r="J300" s="58"/>
      <c r="K300" s="58"/>
      <c r="L300" s="58"/>
      <c r="M300" s="40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</row>
    <row r="301" spans="1:30" ht="25.5">
      <c r="A301" s="50"/>
      <c r="B301" s="50"/>
      <c r="C301" s="50"/>
      <c r="D301" s="50"/>
      <c r="E301" s="50"/>
      <c r="F301" s="50"/>
      <c r="G301" s="58"/>
      <c r="H301" s="58"/>
      <c r="I301" s="58"/>
      <c r="J301" s="58"/>
      <c r="K301" s="58"/>
      <c r="L301" s="58"/>
      <c r="M301" s="40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</row>
    <row r="302" spans="1:30" ht="25.5">
      <c r="A302" s="50"/>
      <c r="B302" s="50"/>
      <c r="C302" s="50"/>
      <c r="D302" s="50"/>
      <c r="E302" s="50"/>
      <c r="F302" s="50"/>
      <c r="G302" s="58"/>
      <c r="H302" s="58"/>
      <c r="I302" s="58"/>
      <c r="J302" s="58"/>
      <c r="K302" s="58"/>
      <c r="L302" s="58"/>
      <c r="M302" s="40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</row>
    <row r="303" spans="1:30" ht="25.5">
      <c r="A303" s="50"/>
      <c r="B303" s="50"/>
      <c r="C303" s="50"/>
      <c r="D303" s="50"/>
      <c r="E303" s="50"/>
      <c r="F303" s="50"/>
      <c r="G303" s="58"/>
      <c r="H303" s="58"/>
      <c r="I303" s="58"/>
      <c r="J303" s="58"/>
      <c r="K303" s="58"/>
      <c r="L303" s="58"/>
      <c r="M303" s="40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</row>
    <row r="304" spans="1:30" ht="25.5">
      <c r="A304" s="50"/>
      <c r="B304" s="50"/>
      <c r="C304" s="50"/>
      <c r="D304" s="50"/>
      <c r="E304" s="50"/>
      <c r="F304" s="50"/>
      <c r="G304" s="58"/>
      <c r="H304" s="58"/>
      <c r="I304" s="58"/>
      <c r="J304" s="58"/>
      <c r="K304" s="58"/>
      <c r="L304" s="58"/>
      <c r="M304" s="40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</row>
    <row r="305" spans="1:30" ht="25.5">
      <c r="A305" s="50"/>
      <c r="B305" s="50"/>
      <c r="C305" s="50"/>
      <c r="D305" s="50"/>
      <c r="E305" s="50"/>
      <c r="F305" s="50"/>
      <c r="G305" s="58"/>
      <c r="H305" s="58"/>
      <c r="I305" s="58"/>
      <c r="J305" s="58"/>
      <c r="K305" s="58"/>
      <c r="L305" s="58"/>
      <c r="M305" s="40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</row>
    <row r="306" spans="1:30" ht="25.5">
      <c r="A306" s="50"/>
      <c r="B306" s="50"/>
      <c r="C306" s="50"/>
      <c r="D306" s="50"/>
      <c r="E306" s="50"/>
      <c r="F306" s="50"/>
      <c r="G306" s="58"/>
      <c r="H306" s="58"/>
      <c r="I306" s="58"/>
      <c r="J306" s="58"/>
      <c r="K306" s="58"/>
      <c r="L306" s="58"/>
      <c r="M306" s="40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</row>
    <row r="307" spans="1:30" ht="25.5">
      <c r="A307" s="50"/>
      <c r="B307" s="50"/>
      <c r="C307" s="50"/>
      <c r="D307" s="50"/>
      <c r="E307" s="50"/>
      <c r="F307" s="50"/>
      <c r="G307" s="58"/>
      <c r="H307" s="58"/>
      <c r="I307" s="58"/>
      <c r="J307" s="58"/>
      <c r="K307" s="58"/>
      <c r="L307" s="58"/>
      <c r="M307" s="40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</row>
    <row r="308" spans="1:30" ht="25.5">
      <c r="A308" s="50"/>
      <c r="B308" s="50"/>
      <c r="C308" s="50"/>
      <c r="D308" s="50"/>
      <c r="E308" s="50"/>
      <c r="F308" s="50"/>
      <c r="G308" s="58"/>
      <c r="H308" s="58"/>
      <c r="I308" s="58"/>
      <c r="J308" s="58"/>
      <c r="K308" s="58"/>
      <c r="L308" s="58"/>
      <c r="M308" s="40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</row>
    <row r="309" spans="1:30" ht="25.5">
      <c r="A309" s="50"/>
      <c r="B309" s="50"/>
      <c r="C309" s="50"/>
      <c r="D309" s="50"/>
      <c r="E309" s="50"/>
      <c r="F309" s="50"/>
      <c r="G309" s="58"/>
      <c r="H309" s="58"/>
      <c r="I309" s="58"/>
      <c r="J309" s="58"/>
      <c r="K309" s="58"/>
      <c r="L309" s="58"/>
      <c r="M309" s="40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</row>
    <row r="310" spans="1:30" ht="25.5">
      <c r="A310" s="50"/>
      <c r="B310" s="50"/>
      <c r="C310" s="50"/>
      <c r="D310" s="50"/>
      <c r="E310" s="50"/>
      <c r="F310" s="50"/>
      <c r="G310" s="58"/>
      <c r="H310" s="58"/>
      <c r="I310" s="58"/>
      <c r="J310" s="58"/>
      <c r="K310" s="58"/>
      <c r="L310" s="58"/>
      <c r="M310" s="40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</row>
    <row r="311" spans="1:30" ht="25.5">
      <c r="A311" s="50"/>
      <c r="B311" s="50"/>
      <c r="C311" s="50"/>
      <c r="D311" s="50"/>
      <c r="E311" s="50"/>
      <c r="F311" s="50"/>
      <c r="G311" s="58"/>
      <c r="H311" s="58"/>
      <c r="I311" s="58"/>
      <c r="J311" s="58"/>
      <c r="K311" s="58"/>
      <c r="L311" s="58"/>
      <c r="M311" s="40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</row>
    <row r="312" spans="1:30" ht="25.5">
      <c r="A312" s="50"/>
      <c r="B312" s="50"/>
      <c r="C312" s="50"/>
      <c r="D312" s="50"/>
      <c r="E312" s="50"/>
      <c r="F312" s="50"/>
      <c r="G312" s="58"/>
      <c r="H312" s="58"/>
      <c r="I312" s="58"/>
      <c r="J312" s="58"/>
      <c r="K312" s="58"/>
      <c r="L312" s="58"/>
      <c r="M312" s="40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</row>
    <row r="313" spans="1:30" ht="25.5">
      <c r="A313" s="50"/>
      <c r="B313" s="50"/>
      <c r="C313" s="50"/>
      <c r="D313" s="50"/>
      <c r="E313" s="50"/>
      <c r="F313" s="50"/>
      <c r="G313" s="58"/>
      <c r="H313" s="58"/>
      <c r="I313" s="58"/>
      <c r="J313" s="58"/>
      <c r="K313" s="58"/>
      <c r="L313" s="58"/>
      <c r="M313" s="40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:30" ht="25.5">
      <c r="A314" s="50"/>
      <c r="B314" s="50"/>
      <c r="C314" s="50"/>
      <c r="D314" s="50"/>
      <c r="E314" s="50"/>
      <c r="F314" s="50"/>
      <c r="G314" s="58"/>
      <c r="H314" s="58"/>
      <c r="I314" s="58"/>
      <c r="J314" s="58"/>
      <c r="K314" s="58"/>
      <c r="L314" s="58"/>
      <c r="M314" s="40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30" ht="25.5">
      <c r="A315" s="50"/>
      <c r="B315" s="50"/>
      <c r="C315" s="50"/>
      <c r="D315" s="50"/>
      <c r="E315" s="50"/>
      <c r="F315" s="50"/>
      <c r="G315" s="58"/>
      <c r="H315" s="58"/>
      <c r="I315" s="58"/>
      <c r="J315" s="58"/>
      <c r="K315" s="58"/>
      <c r="L315" s="58"/>
      <c r="M315" s="40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</row>
    <row r="316" spans="1:30" ht="25.5">
      <c r="A316" s="50"/>
      <c r="B316" s="50"/>
      <c r="C316" s="50"/>
      <c r="D316" s="50"/>
      <c r="E316" s="50"/>
      <c r="F316" s="50"/>
      <c r="G316" s="58"/>
      <c r="H316" s="58"/>
      <c r="I316" s="58"/>
      <c r="J316" s="58"/>
      <c r="K316" s="58"/>
      <c r="L316" s="58"/>
      <c r="M316" s="40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</row>
    <row r="317" spans="1:30" ht="25.5">
      <c r="A317" s="50"/>
      <c r="B317" s="50"/>
      <c r="C317" s="50"/>
      <c r="D317" s="50"/>
      <c r="E317" s="50"/>
      <c r="F317" s="50"/>
      <c r="G317" s="58"/>
      <c r="H317" s="58"/>
      <c r="I317" s="58"/>
      <c r="J317" s="58"/>
      <c r="K317" s="58"/>
      <c r="L317" s="58"/>
      <c r="M317" s="40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</row>
    <row r="318" spans="1:30" ht="25.5">
      <c r="A318" s="50"/>
      <c r="B318" s="50"/>
      <c r="C318" s="50"/>
      <c r="D318" s="50"/>
      <c r="E318" s="50"/>
      <c r="F318" s="50"/>
      <c r="G318" s="58"/>
      <c r="H318" s="58"/>
      <c r="I318" s="58"/>
      <c r="J318" s="58"/>
      <c r="K318" s="58"/>
      <c r="L318" s="58"/>
      <c r="M318" s="40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</row>
    <row r="319" spans="1:30" ht="25.5">
      <c r="A319" s="50"/>
      <c r="B319" s="50"/>
      <c r="C319" s="50"/>
      <c r="D319" s="50"/>
      <c r="E319" s="50"/>
      <c r="F319" s="50"/>
      <c r="G319" s="58"/>
      <c r="H319" s="58"/>
      <c r="I319" s="58"/>
      <c r="J319" s="58"/>
      <c r="K319" s="58"/>
      <c r="L319" s="58"/>
      <c r="M319" s="40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</row>
    <row r="320" spans="1:30" ht="25.5">
      <c r="A320" s="50"/>
      <c r="B320" s="50"/>
      <c r="C320" s="50"/>
      <c r="D320" s="50"/>
      <c r="E320" s="50"/>
      <c r="F320" s="50"/>
      <c r="G320" s="58"/>
      <c r="H320" s="58"/>
      <c r="I320" s="58"/>
      <c r="J320" s="58"/>
      <c r="K320" s="58"/>
      <c r="L320" s="58"/>
      <c r="M320" s="40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</row>
    <row r="321" spans="1:30" ht="25.5">
      <c r="A321" s="50"/>
      <c r="B321" s="50"/>
      <c r="C321" s="50"/>
      <c r="D321" s="50"/>
      <c r="E321" s="50"/>
      <c r="F321" s="50"/>
      <c r="G321" s="58"/>
      <c r="H321" s="58"/>
      <c r="I321" s="58"/>
      <c r="J321" s="58"/>
      <c r="K321" s="58"/>
      <c r="L321" s="58"/>
      <c r="M321" s="40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</row>
    <row r="322" spans="1:30" ht="25.5">
      <c r="A322" s="50"/>
      <c r="B322" s="50"/>
      <c r="C322" s="50"/>
      <c r="D322" s="50"/>
      <c r="E322" s="50"/>
      <c r="F322" s="50"/>
      <c r="G322" s="58"/>
      <c r="H322" s="58"/>
      <c r="I322" s="58"/>
      <c r="J322" s="58"/>
      <c r="K322" s="58"/>
      <c r="L322" s="58"/>
      <c r="M322" s="40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</row>
    <row r="323" spans="1:30" ht="25.5">
      <c r="A323" s="50"/>
      <c r="B323" s="50"/>
      <c r="C323" s="50"/>
      <c r="D323" s="50"/>
      <c r="E323" s="50"/>
      <c r="F323" s="50"/>
      <c r="G323" s="58"/>
      <c r="H323" s="58"/>
      <c r="I323" s="58"/>
      <c r="J323" s="58"/>
      <c r="K323" s="58"/>
      <c r="L323" s="58"/>
      <c r="M323" s="40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</row>
    <row r="324" spans="1:30" ht="25.5">
      <c r="A324" s="50"/>
      <c r="B324" s="50"/>
      <c r="C324" s="50"/>
      <c r="D324" s="50"/>
      <c r="E324" s="50"/>
      <c r="F324" s="50"/>
      <c r="G324" s="58"/>
      <c r="H324" s="58"/>
      <c r="I324" s="58"/>
      <c r="J324" s="58"/>
      <c r="K324" s="58"/>
      <c r="L324" s="58"/>
      <c r="M324" s="40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</row>
    <row r="325" spans="1:30" ht="25.5">
      <c r="A325" s="50"/>
      <c r="B325" s="50"/>
      <c r="C325" s="50"/>
      <c r="D325" s="50"/>
      <c r="E325" s="50"/>
      <c r="F325" s="50"/>
      <c r="G325" s="58"/>
      <c r="H325" s="58"/>
      <c r="I325" s="58"/>
      <c r="J325" s="58"/>
      <c r="K325" s="58"/>
      <c r="L325" s="58"/>
      <c r="M325" s="40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</row>
    <row r="326" spans="1:30" ht="25.5">
      <c r="A326" s="50"/>
      <c r="B326" s="50"/>
      <c r="C326" s="50"/>
      <c r="D326" s="50"/>
      <c r="E326" s="50"/>
      <c r="F326" s="50"/>
      <c r="G326" s="58"/>
      <c r="H326" s="58"/>
      <c r="I326" s="58"/>
      <c r="J326" s="58"/>
      <c r="K326" s="58"/>
      <c r="L326" s="58"/>
      <c r="M326" s="40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</row>
    <row r="327" spans="1:30" ht="25.5">
      <c r="A327" s="50"/>
      <c r="B327" s="50"/>
      <c r="C327" s="50"/>
      <c r="D327" s="50"/>
      <c r="E327" s="50"/>
      <c r="F327" s="50"/>
      <c r="G327" s="58"/>
      <c r="H327" s="58"/>
      <c r="I327" s="58"/>
      <c r="J327" s="58"/>
      <c r="K327" s="58"/>
      <c r="L327" s="58"/>
      <c r="M327" s="40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</row>
    <row r="328" spans="1:30" ht="25.5">
      <c r="A328" s="50"/>
      <c r="B328" s="50"/>
      <c r="C328" s="50"/>
      <c r="D328" s="50"/>
      <c r="E328" s="50"/>
      <c r="F328" s="50"/>
      <c r="G328" s="58"/>
      <c r="H328" s="58"/>
      <c r="I328" s="58"/>
      <c r="J328" s="58"/>
      <c r="K328" s="58"/>
      <c r="L328" s="58"/>
      <c r="M328" s="40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</row>
    <row r="329" spans="1:30" ht="25.5">
      <c r="A329" s="50"/>
      <c r="B329" s="50"/>
      <c r="C329" s="50"/>
      <c r="D329" s="50"/>
      <c r="E329" s="50"/>
      <c r="F329" s="50"/>
      <c r="G329" s="58"/>
      <c r="H329" s="58"/>
      <c r="I329" s="58"/>
      <c r="J329" s="58"/>
      <c r="K329" s="58"/>
      <c r="L329" s="58"/>
      <c r="M329" s="40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</row>
    <row r="330" spans="1:30" ht="25.5">
      <c r="A330" s="50"/>
      <c r="B330" s="50"/>
      <c r="C330" s="50"/>
      <c r="D330" s="50"/>
      <c r="E330" s="50"/>
      <c r="F330" s="50"/>
      <c r="G330" s="58"/>
      <c r="H330" s="58"/>
      <c r="I330" s="58"/>
      <c r="J330" s="58"/>
      <c r="K330" s="58"/>
      <c r="L330" s="58"/>
      <c r="M330" s="40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</row>
    <row r="331" spans="1:30" ht="25.5">
      <c r="A331" s="50"/>
      <c r="B331" s="50"/>
      <c r="C331" s="50"/>
      <c r="D331" s="50"/>
      <c r="E331" s="50"/>
      <c r="F331" s="50"/>
      <c r="G331" s="58"/>
      <c r="H331" s="58"/>
      <c r="I331" s="58"/>
      <c r="J331" s="58"/>
      <c r="K331" s="58"/>
      <c r="L331" s="58"/>
      <c r="M331" s="40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</row>
    <row r="332" spans="1:30" ht="25.5">
      <c r="A332" s="50"/>
      <c r="B332" s="50"/>
      <c r="C332" s="50"/>
      <c r="D332" s="50"/>
      <c r="E332" s="50"/>
      <c r="F332" s="50"/>
      <c r="G332" s="58"/>
      <c r="H332" s="58"/>
      <c r="I332" s="58"/>
      <c r="J332" s="58"/>
      <c r="K332" s="58"/>
      <c r="L332" s="58"/>
      <c r="M332" s="40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</row>
    <row r="333" spans="1:30" ht="25.5">
      <c r="A333" s="50"/>
      <c r="B333" s="50"/>
      <c r="C333" s="50"/>
      <c r="D333" s="50"/>
      <c r="E333" s="50"/>
      <c r="F333" s="50"/>
      <c r="G333" s="58"/>
      <c r="H333" s="58"/>
      <c r="I333" s="58"/>
      <c r="J333" s="58"/>
      <c r="K333" s="58"/>
      <c r="L333" s="58"/>
      <c r="M333" s="40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</row>
    <row r="334" spans="1:30" ht="25.5">
      <c r="A334" s="50"/>
      <c r="B334" s="50"/>
      <c r="C334" s="50"/>
      <c r="D334" s="50"/>
      <c r="E334" s="50"/>
      <c r="F334" s="50"/>
      <c r="G334" s="58"/>
      <c r="H334" s="58"/>
      <c r="I334" s="58"/>
      <c r="J334" s="58"/>
      <c r="K334" s="58"/>
      <c r="L334" s="58"/>
      <c r="M334" s="40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</row>
    <row r="335" spans="1:30" ht="25.5">
      <c r="A335" s="50"/>
      <c r="B335" s="50"/>
      <c r="C335" s="50"/>
      <c r="D335" s="50"/>
      <c r="E335" s="50"/>
      <c r="F335" s="50"/>
      <c r="G335" s="58"/>
      <c r="H335" s="58"/>
      <c r="I335" s="58"/>
      <c r="J335" s="58"/>
      <c r="K335" s="58"/>
      <c r="L335" s="58"/>
      <c r="M335" s="40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</row>
    <row r="336" spans="1:30" ht="25.5">
      <c r="A336" s="50"/>
      <c r="B336" s="50"/>
      <c r="C336" s="50"/>
      <c r="D336" s="50"/>
      <c r="E336" s="50"/>
      <c r="F336" s="50"/>
      <c r="G336" s="58"/>
      <c r="H336" s="58"/>
      <c r="I336" s="58"/>
      <c r="J336" s="58"/>
      <c r="K336" s="58"/>
      <c r="L336" s="58"/>
      <c r="M336" s="40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</row>
    <row r="337" spans="1:30" ht="25.5">
      <c r="A337" s="50"/>
      <c r="B337" s="50"/>
      <c r="C337" s="50"/>
      <c r="D337" s="50"/>
      <c r="E337" s="50"/>
      <c r="F337" s="50"/>
      <c r="G337" s="58"/>
      <c r="H337" s="58"/>
      <c r="I337" s="58"/>
      <c r="J337" s="58"/>
      <c r="K337" s="58"/>
      <c r="L337" s="58"/>
      <c r="M337" s="40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30" ht="25.5">
      <c r="A338" s="50"/>
      <c r="B338" s="50"/>
      <c r="C338" s="50"/>
      <c r="D338" s="50"/>
      <c r="E338" s="50"/>
      <c r="F338" s="50"/>
      <c r="G338" s="58"/>
      <c r="H338" s="58"/>
      <c r="I338" s="58"/>
      <c r="J338" s="58"/>
      <c r="K338" s="58"/>
      <c r="L338" s="58"/>
      <c r="M338" s="40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30" ht="25.5">
      <c r="A339" s="50"/>
      <c r="B339" s="50"/>
      <c r="C339" s="50"/>
      <c r="D339" s="50"/>
      <c r="E339" s="50"/>
      <c r="F339" s="50"/>
      <c r="G339" s="58"/>
      <c r="H339" s="58"/>
      <c r="I339" s="58"/>
      <c r="J339" s="58"/>
      <c r="K339" s="58"/>
      <c r="L339" s="58"/>
      <c r="M339" s="40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</row>
    <row r="340" spans="1:30" ht="25.5">
      <c r="A340" s="50"/>
      <c r="B340" s="50"/>
      <c r="C340" s="50"/>
      <c r="D340" s="50"/>
      <c r="E340" s="50"/>
      <c r="F340" s="50"/>
      <c r="G340" s="58"/>
      <c r="H340" s="58"/>
      <c r="I340" s="58"/>
      <c r="J340" s="58"/>
      <c r="K340" s="58"/>
      <c r="L340" s="58"/>
      <c r="M340" s="40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</row>
    <row r="341" spans="1:30" ht="25.5">
      <c r="A341" s="50"/>
      <c r="B341" s="50"/>
      <c r="C341" s="50"/>
      <c r="D341" s="50"/>
      <c r="E341" s="50"/>
      <c r="F341" s="50"/>
      <c r="G341" s="58"/>
      <c r="H341" s="58"/>
      <c r="I341" s="58"/>
      <c r="J341" s="58"/>
      <c r="K341" s="58"/>
      <c r="L341" s="58"/>
      <c r="M341" s="40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</row>
    <row r="342" spans="1:30" ht="25.5">
      <c r="A342" s="50"/>
      <c r="B342" s="50"/>
      <c r="C342" s="50"/>
      <c r="D342" s="50"/>
      <c r="E342" s="50"/>
      <c r="F342" s="50"/>
      <c r="G342" s="58"/>
      <c r="H342" s="58"/>
      <c r="I342" s="58"/>
      <c r="J342" s="58"/>
      <c r="K342" s="58"/>
      <c r="L342" s="58"/>
      <c r="M342" s="40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</row>
    <row r="343" spans="1:30" ht="25.5">
      <c r="A343" s="50"/>
      <c r="B343" s="50"/>
      <c r="C343" s="50"/>
      <c r="D343" s="50"/>
      <c r="E343" s="50"/>
      <c r="F343" s="50"/>
      <c r="G343" s="58"/>
      <c r="H343" s="58"/>
      <c r="I343" s="58"/>
      <c r="J343" s="58"/>
      <c r="K343" s="58"/>
      <c r="L343" s="58"/>
      <c r="M343" s="40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</row>
    <row r="344" spans="1:30" ht="25.5">
      <c r="A344" s="50"/>
      <c r="B344" s="50"/>
      <c r="C344" s="50"/>
      <c r="D344" s="50"/>
      <c r="E344" s="50"/>
      <c r="F344" s="50"/>
      <c r="G344" s="58"/>
      <c r="H344" s="58"/>
      <c r="I344" s="58"/>
      <c r="J344" s="58"/>
      <c r="K344" s="58"/>
      <c r="L344" s="58"/>
      <c r="M344" s="40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</row>
    <row r="345" spans="1:30" ht="25.5">
      <c r="A345" s="50"/>
      <c r="B345" s="50"/>
      <c r="C345" s="50"/>
      <c r="D345" s="50"/>
      <c r="E345" s="50"/>
      <c r="F345" s="50"/>
      <c r="G345" s="58"/>
      <c r="H345" s="58"/>
      <c r="I345" s="58"/>
      <c r="J345" s="58"/>
      <c r="K345" s="58"/>
      <c r="L345" s="58"/>
      <c r="M345" s="40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</row>
    <row r="346" spans="1:30" ht="25.5">
      <c r="A346" s="50"/>
      <c r="B346" s="50"/>
      <c r="C346" s="50"/>
      <c r="D346" s="50"/>
      <c r="E346" s="50"/>
      <c r="F346" s="50"/>
      <c r="G346" s="58"/>
      <c r="H346" s="58"/>
      <c r="I346" s="58"/>
      <c r="J346" s="58"/>
      <c r="K346" s="58"/>
      <c r="L346" s="58"/>
      <c r="M346" s="40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</row>
    <row r="347" spans="1:30" ht="25.5">
      <c r="A347" s="50"/>
      <c r="B347" s="50"/>
      <c r="C347" s="50"/>
      <c r="D347" s="50"/>
      <c r="E347" s="50"/>
      <c r="F347" s="50"/>
      <c r="G347" s="58"/>
      <c r="H347" s="58"/>
      <c r="I347" s="58"/>
      <c r="J347" s="58"/>
      <c r="K347" s="58"/>
      <c r="L347" s="58"/>
      <c r="M347" s="40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</row>
    <row r="348" spans="1:30" ht="25.5">
      <c r="A348" s="50"/>
      <c r="B348" s="50"/>
      <c r="C348" s="50"/>
      <c r="D348" s="50"/>
      <c r="E348" s="50"/>
      <c r="F348" s="50"/>
      <c r="G348" s="58"/>
      <c r="H348" s="58"/>
      <c r="I348" s="58"/>
      <c r="J348" s="58"/>
      <c r="K348" s="58"/>
      <c r="L348" s="58"/>
      <c r="M348" s="40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</row>
    <row r="349" spans="1:30" ht="25.5">
      <c r="A349" s="50"/>
      <c r="B349" s="50"/>
      <c r="C349" s="50"/>
      <c r="D349" s="50"/>
      <c r="E349" s="50"/>
      <c r="F349" s="50"/>
      <c r="G349" s="58"/>
      <c r="H349" s="58"/>
      <c r="I349" s="58"/>
      <c r="J349" s="58"/>
      <c r="K349" s="58"/>
      <c r="L349" s="58"/>
      <c r="M349" s="40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</row>
    <row r="350" spans="1:30" ht="25.5">
      <c r="A350" s="50"/>
      <c r="B350" s="50"/>
      <c r="C350" s="50"/>
      <c r="D350" s="50"/>
      <c r="E350" s="50"/>
      <c r="F350" s="50"/>
      <c r="G350" s="58"/>
      <c r="H350" s="58"/>
      <c r="I350" s="58"/>
      <c r="J350" s="58"/>
      <c r="K350" s="58"/>
      <c r="L350" s="58"/>
      <c r="M350" s="40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</row>
    <row r="351" spans="1:30" ht="25.5">
      <c r="A351" s="50"/>
      <c r="B351" s="50"/>
      <c r="C351" s="50"/>
      <c r="D351" s="50"/>
      <c r="E351" s="50"/>
      <c r="F351" s="50"/>
      <c r="G351" s="58"/>
      <c r="H351" s="58"/>
      <c r="I351" s="58"/>
      <c r="J351" s="58"/>
      <c r="K351" s="58"/>
      <c r="L351" s="58"/>
      <c r="M351" s="40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</row>
    <row r="352" spans="1:30" ht="25.5">
      <c r="A352" s="50"/>
      <c r="B352" s="50"/>
      <c r="C352" s="50"/>
      <c r="D352" s="50"/>
      <c r="E352" s="50"/>
      <c r="F352" s="50"/>
      <c r="G352" s="58"/>
      <c r="H352" s="58"/>
      <c r="I352" s="58"/>
      <c r="J352" s="58"/>
      <c r="K352" s="58"/>
      <c r="L352" s="58"/>
      <c r="M352" s="40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</row>
    <row r="353" spans="1:30" ht="25.5">
      <c r="A353" s="50"/>
      <c r="B353" s="50"/>
      <c r="C353" s="50"/>
      <c r="D353" s="50"/>
      <c r="E353" s="50"/>
      <c r="F353" s="50"/>
      <c r="G353" s="58"/>
      <c r="H353" s="58"/>
      <c r="I353" s="58"/>
      <c r="J353" s="58"/>
      <c r="K353" s="58"/>
      <c r="L353" s="58"/>
      <c r="M353" s="40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</row>
    <row r="354" spans="1:30" ht="25.5">
      <c r="A354" s="50"/>
      <c r="B354" s="50"/>
      <c r="C354" s="50"/>
      <c r="D354" s="50"/>
      <c r="E354" s="50"/>
      <c r="F354" s="50"/>
      <c r="G354" s="58"/>
      <c r="H354" s="58"/>
      <c r="I354" s="58"/>
      <c r="J354" s="58"/>
      <c r="K354" s="58"/>
      <c r="L354" s="58"/>
      <c r="M354" s="40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</row>
    <row r="355" spans="1:30" ht="25.5">
      <c r="A355" s="50"/>
      <c r="B355" s="50"/>
      <c r="C355" s="50"/>
      <c r="D355" s="50"/>
      <c r="E355" s="50"/>
      <c r="F355" s="50"/>
      <c r="G355" s="58"/>
      <c r="H355" s="58"/>
      <c r="I355" s="58"/>
      <c r="J355" s="58"/>
      <c r="K355" s="58"/>
      <c r="L355" s="58"/>
      <c r="M355" s="40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</row>
    <row r="356" spans="1:30" ht="25.5">
      <c r="A356" s="50"/>
      <c r="B356" s="50"/>
      <c r="C356" s="50"/>
      <c r="D356" s="50"/>
      <c r="E356" s="50"/>
      <c r="F356" s="50"/>
      <c r="G356" s="58"/>
      <c r="H356" s="58"/>
      <c r="I356" s="58"/>
      <c r="J356" s="58"/>
      <c r="K356" s="58"/>
      <c r="L356" s="58"/>
      <c r="M356" s="40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</row>
    <row r="357" spans="1:30" ht="25.5">
      <c r="A357" s="50"/>
      <c r="B357" s="50"/>
      <c r="C357" s="50"/>
      <c r="D357" s="50"/>
      <c r="E357" s="50"/>
      <c r="F357" s="50"/>
      <c r="G357" s="58"/>
      <c r="H357" s="58"/>
      <c r="I357" s="58"/>
      <c r="J357" s="58"/>
      <c r="K357" s="58"/>
      <c r="L357" s="58"/>
      <c r="M357" s="40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</row>
    <row r="358" spans="1:30" ht="25.5">
      <c r="A358" s="50"/>
      <c r="B358" s="50"/>
      <c r="C358" s="50"/>
      <c r="D358" s="50"/>
      <c r="E358" s="50"/>
      <c r="F358" s="50"/>
      <c r="G358" s="58"/>
      <c r="H358" s="58"/>
      <c r="I358" s="58"/>
      <c r="J358" s="58"/>
      <c r="K358" s="58"/>
      <c r="L358" s="58"/>
      <c r="M358" s="40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</row>
    <row r="359" spans="1:30" ht="25.5">
      <c r="A359" s="50"/>
      <c r="B359" s="50"/>
      <c r="C359" s="50"/>
      <c r="D359" s="50"/>
      <c r="E359" s="50"/>
      <c r="F359" s="50"/>
      <c r="G359" s="58"/>
      <c r="H359" s="58"/>
      <c r="I359" s="58"/>
      <c r="J359" s="58"/>
      <c r="K359" s="58"/>
      <c r="L359" s="58"/>
      <c r="M359" s="40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</row>
    <row r="360" spans="1:30" ht="25.5">
      <c r="A360" s="50"/>
      <c r="B360" s="50"/>
      <c r="C360" s="50"/>
      <c r="D360" s="50"/>
      <c r="E360" s="50"/>
      <c r="F360" s="50"/>
      <c r="G360" s="58"/>
      <c r="H360" s="58"/>
      <c r="I360" s="58"/>
      <c r="J360" s="58"/>
      <c r="K360" s="58"/>
      <c r="L360" s="58"/>
      <c r="M360" s="40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</row>
    <row r="361" spans="1:30" ht="25.5">
      <c r="A361" s="50"/>
      <c r="B361" s="50"/>
      <c r="C361" s="50"/>
      <c r="D361" s="50"/>
      <c r="E361" s="50"/>
      <c r="F361" s="50"/>
      <c r="G361" s="58"/>
      <c r="H361" s="58"/>
      <c r="I361" s="58"/>
      <c r="J361" s="58"/>
      <c r="K361" s="58"/>
      <c r="L361" s="58"/>
      <c r="M361" s="40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:30" ht="25.5">
      <c r="A362" s="50"/>
      <c r="B362" s="50"/>
      <c r="C362" s="50"/>
      <c r="D362" s="50"/>
      <c r="E362" s="50"/>
      <c r="F362" s="50"/>
      <c r="G362" s="58"/>
      <c r="H362" s="58"/>
      <c r="I362" s="58"/>
      <c r="J362" s="58"/>
      <c r="K362" s="58"/>
      <c r="L362" s="58"/>
      <c r="M362" s="40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30" ht="25.5">
      <c r="A363" s="50"/>
      <c r="B363" s="50"/>
      <c r="C363" s="50"/>
      <c r="D363" s="50"/>
      <c r="E363" s="50"/>
      <c r="F363" s="50"/>
      <c r="G363" s="58"/>
      <c r="H363" s="58"/>
      <c r="I363" s="58"/>
      <c r="J363" s="58"/>
      <c r="K363" s="58"/>
      <c r="L363" s="58"/>
      <c r="M363" s="40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</row>
    <row r="364" spans="1:30" ht="25.5">
      <c r="A364" s="50"/>
      <c r="B364" s="50"/>
      <c r="C364" s="50"/>
      <c r="D364" s="50"/>
      <c r="E364" s="50"/>
      <c r="F364" s="50"/>
      <c r="G364" s="58"/>
      <c r="H364" s="58"/>
      <c r="I364" s="58"/>
      <c r="J364" s="58"/>
      <c r="K364" s="58"/>
      <c r="L364" s="58"/>
      <c r="M364" s="40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</row>
    <row r="365" spans="1:30" ht="25.5">
      <c r="A365" s="50"/>
      <c r="B365" s="50"/>
      <c r="C365" s="50"/>
      <c r="D365" s="50"/>
      <c r="E365" s="50"/>
      <c r="F365" s="50"/>
      <c r="G365" s="58"/>
      <c r="H365" s="58"/>
      <c r="I365" s="58"/>
      <c r="J365" s="58"/>
      <c r="K365" s="58"/>
      <c r="L365" s="58"/>
      <c r="M365" s="40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</row>
    <row r="366" spans="1:30" ht="12.75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1"/>
      <c r="L366" s="41"/>
      <c r="M366" s="40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</row>
    <row r="367" spans="1:30" ht="12.75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1"/>
      <c r="L367" s="41"/>
      <c r="M367" s="40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</row>
    <row r="368" spans="1:30" ht="12.75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1"/>
      <c r="L368" s="41"/>
      <c r="M368" s="40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</row>
    <row r="369" spans="1:30" ht="12.75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1"/>
      <c r="L369" s="41"/>
      <c r="M369" s="40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</row>
    <row r="370" spans="1:30" ht="12.75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1"/>
      <c r="L370" s="41"/>
      <c r="M370" s="40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</row>
    <row r="371" spans="1:30" ht="12.75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1"/>
      <c r="L371" s="41"/>
      <c r="M371" s="40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</row>
    <row r="372" spans="1:30" ht="12.75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1"/>
      <c r="L372" s="41"/>
      <c r="M372" s="40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</row>
    <row r="373" spans="1:30" ht="12.75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1"/>
      <c r="L373" s="41"/>
      <c r="M373" s="40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</row>
    <row r="374" spans="1:30" ht="12.75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1"/>
      <c r="L374" s="41"/>
      <c r="M374" s="40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</row>
    <row r="375" spans="1:30" ht="12.75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1"/>
      <c r="L375" s="41"/>
      <c r="M375" s="40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</row>
    <row r="376" spans="1:30" ht="12.75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1"/>
      <c r="L376" s="41"/>
      <c r="M376" s="40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</row>
    <row r="377" spans="1:30" ht="12.75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1"/>
      <c r="L377" s="41"/>
      <c r="M377" s="40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</row>
    <row r="378" spans="1:30" ht="12.75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1"/>
      <c r="L378" s="41"/>
      <c r="M378" s="40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</row>
    <row r="379" spans="1:30" ht="12.75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1"/>
      <c r="L379" s="41"/>
      <c r="M379" s="40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</row>
    <row r="380" spans="1:30" ht="12.75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1"/>
      <c r="L380" s="41"/>
      <c r="M380" s="40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</row>
    <row r="381" spans="1:30" ht="12.75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1"/>
      <c r="L381" s="41"/>
      <c r="M381" s="40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</row>
    <row r="382" spans="1:30" ht="12.75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1"/>
      <c r="L382" s="41"/>
      <c r="M382" s="40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</row>
    <row r="383" spans="1:30" ht="12.75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1"/>
      <c r="L383" s="41"/>
      <c r="M383" s="40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</row>
    <row r="384" spans="1:30" ht="12.75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1"/>
      <c r="L384" s="41"/>
      <c r="M384" s="40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</row>
    <row r="385" spans="1:30" ht="12.75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1"/>
      <c r="L385" s="41"/>
      <c r="M385" s="40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30" ht="12.75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1"/>
      <c r="L386" s="41"/>
      <c r="M386" s="40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30" ht="12.75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1"/>
      <c r="L387" s="41"/>
      <c r="M387" s="40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</row>
    <row r="388" spans="1:30" ht="12.75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1"/>
      <c r="L388" s="41"/>
      <c r="M388" s="40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</row>
    <row r="389" spans="1:30" ht="12.75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1"/>
      <c r="L389" s="41"/>
      <c r="M389" s="40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</row>
    <row r="390" spans="1:30" ht="12.75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1"/>
      <c r="L390" s="41"/>
      <c r="M390" s="40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</row>
    <row r="391" spans="1:30" ht="12.75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1"/>
      <c r="L391" s="41"/>
      <c r="M391" s="40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</row>
    <row r="392" spans="1:30" ht="12.75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1"/>
      <c r="L392" s="41"/>
      <c r="M392" s="40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</row>
    <row r="393" spans="1:30" ht="12.75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1"/>
      <c r="L393" s="41"/>
      <c r="M393" s="40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</row>
    <row r="394" spans="1:30" ht="12.75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1"/>
      <c r="L394" s="41"/>
      <c r="M394" s="40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</row>
    <row r="395" spans="1:30" ht="12.75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1"/>
      <c r="L395" s="41"/>
      <c r="M395" s="40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</row>
    <row r="396" spans="1:30" ht="12.75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1"/>
      <c r="L396" s="41"/>
      <c r="M396" s="40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</row>
    <row r="397" spans="1:30" ht="12.75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1"/>
      <c r="L397" s="41"/>
      <c r="M397" s="40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</row>
    <row r="398" spans="1:30" ht="12.75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1"/>
      <c r="L398" s="41"/>
      <c r="M398" s="40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</row>
    <row r="399" spans="1:30" ht="12.75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1"/>
      <c r="L399" s="41"/>
      <c r="M399" s="40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</row>
    <row r="400" spans="1:30" ht="12.75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1"/>
      <c r="L400" s="41"/>
      <c r="M400" s="40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</row>
    <row r="401" spans="1:30" ht="12.75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1"/>
      <c r="L401" s="41"/>
      <c r="M401" s="40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</row>
    <row r="402" spans="1:30" ht="12.75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1"/>
      <c r="L402" s="41"/>
      <c r="M402" s="40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</row>
    <row r="403" spans="1:30" ht="12.75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1"/>
      <c r="L403" s="41"/>
      <c r="M403" s="40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</row>
    <row r="404" spans="1:30" ht="12.75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1"/>
      <c r="L404" s="41"/>
      <c r="M404" s="40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</row>
    <row r="405" spans="1:30" ht="12.75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1"/>
      <c r="L405" s="41"/>
      <c r="M405" s="40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</row>
    <row r="406" spans="1:30" ht="12.75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1"/>
      <c r="L406" s="41"/>
      <c r="M406" s="40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</row>
    <row r="407" spans="1:30" ht="12.75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1"/>
      <c r="L407" s="41"/>
      <c r="M407" s="40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</row>
    <row r="408" spans="1:30" ht="12.75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1"/>
      <c r="L408" s="41"/>
      <c r="M408" s="40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</row>
    <row r="409" spans="1:30" ht="12.75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1"/>
      <c r="L409" s="41"/>
      <c r="M409" s="40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30" ht="12.75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1"/>
      <c r="L410" s="41"/>
      <c r="M410" s="40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30" ht="12.75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1"/>
      <c r="L411" s="41"/>
      <c r="M411" s="40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</row>
    <row r="412" spans="1:30" ht="12.75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1"/>
      <c r="L412" s="41"/>
      <c r="M412" s="40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</row>
    <row r="413" spans="1:30" ht="12.75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1"/>
      <c r="L413" s="41"/>
      <c r="M413" s="40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</row>
    <row r="414" spans="1:30" ht="12.75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1"/>
      <c r="L414" s="41"/>
      <c r="M414" s="40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</row>
    <row r="415" spans="1:30" ht="12.75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1"/>
      <c r="L415" s="41"/>
      <c r="M415" s="40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</row>
    <row r="416" spans="1:30" ht="12.75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1"/>
      <c r="L416" s="41"/>
      <c r="M416" s="40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</row>
    <row r="417" spans="1:30" ht="12.75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1"/>
      <c r="L417" s="41"/>
      <c r="M417" s="40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</row>
    <row r="418" spans="1:30" ht="12.75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1"/>
      <c r="L418" s="41"/>
      <c r="M418" s="40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</row>
    <row r="419" spans="1:30" ht="12.75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1"/>
      <c r="L419" s="41"/>
      <c r="M419" s="40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</row>
    <row r="420" spans="1:30" ht="12.75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1"/>
      <c r="L420" s="41"/>
      <c r="M420" s="40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</row>
    <row r="421" spans="1:30" ht="12.75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1"/>
      <c r="L421" s="41"/>
      <c r="M421" s="40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</row>
    <row r="422" spans="1:30" ht="12.75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1"/>
      <c r="L422" s="41"/>
      <c r="M422" s="40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</row>
    <row r="423" spans="1:30" ht="12.75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1"/>
      <c r="L423" s="41"/>
      <c r="M423" s="40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</row>
    <row r="424" spans="1:30" ht="12.75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1"/>
      <c r="L424" s="41"/>
      <c r="M424" s="40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</row>
    <row r="425" spans="1:30" ht="12.75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1"/>
      <c r="L425" s="41"/>
      <c r="M425" s="40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</row>
    <row r="426" spans="1:30" ht="12.75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1"/>
      <c r="L426" s="41"/>
      <c r="M426" s="40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</row>
    <row r="427" spans="1:30" ht="12.75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1"/>
      <c r="L427" s="41"/>
      <c r="M427" s="40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</row>
    <row r="428" spans="1:30" ht="12.75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1"/>
      <c r="L428" s="41"/>
      <c r="M428" s="40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</row>
    <row r="429" spans="1:30" ht="12.75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1"/>
      <c r="L429" s="41"/>
      <c r="M429" s="40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</row>
    <row r="430" spans="1:30" ht="12.75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1"/>
      <c r="L430" s="41"/>
      <c r="M430" s="40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</row>
    <row r="431" spans="1:30" ht="12.75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1"/>
      <c r="L431" s="41"/>
      <c r="M431" s="40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</row>
    <row r="432" spans="1:30" ht="12.75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1"/>
      <c r="L432" s="41"/>
      <c r="M432" s="40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</row>
    <row r="433" spans="1:30" ht="12.75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1"/>
      <c r="L433" s="41"/>
      <c r="M433" s="40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:30" ht="12.75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1"/>
      <c r="L434" s="41"/>
      <c r="M434" s="40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30" ht="12.75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1"/>
      <c r="L435" s="41"/>
      <c r="M435" s="40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</row>
    <row r="436" spans="1:30" ht="12.75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1"/>
      <c r="L436" s="41"/>
      <c r="M436" s="40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</row>
    <row r="437" spans="1:30" ht="12.75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1"/>
      <c r="L437" s="41"/>
      <c r="M437" s="40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</row>
    <row r="438" spans="1:30" ht="12.75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1"/>
      <c r="L438" s="41"/>
      <c r="M438" s="40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</row>
    <row r="439" spans="1:30" ht="12.75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1"/>
      <c r="L439" s="41"/>
      <c r="M439" s="40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</row>
    <row r="440" spans="1:30" ht="12.75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1"/>
      <c r="L440" s="41"/>
      <c r="M440" s="40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</row>
    <row r="441" spans="1:30" ht="12.75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1"/>
      <c r="L441" s="41"/>
      <c r="M441" s="40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</row>
    <row r="442" spans="1:30" ht="12.75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1"/>
      <c r="L442" s="41"/>
      <c r="M442" s="40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</row>
    <row r="443" spans="1:30" ht="12.75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1"/>
      <c r="L443" s="41"/>
      <c r="M443" s="40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</row>
    <row r="444" spans="1:30" ht="12.75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1"/>
      <c r="L444" s="41"/>
      <c r="M444" s="40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</row>
    <row r="445" spans="1:30" ht="12.75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1"/>
      <c r="L445" s="41"/>
      <c r="M445" s="40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</row>
    <row r="446" spans="1:30" ht="12.75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1"/>
      <c r="L446" s="41"/>
      <c r="M446" s="40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</row>
    <row r="447" spans="1:30" ht="12.75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1"/>
      <c r="L447" s="41"/>
      <c r="M447" s="40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</row>
    <row r="448" spans="1:30" ht="12.75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1"/>
      <c r="L448" s="41"/>
      <c r="M448" s="40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</row>
    <row r="449" spans="1:30" ht="12.75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1"/>
      <c r="L449" s="41"/>
      <c r="M449" s="40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</row>
    <row r="450" spans="1:30" ht="12.75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1"/>
      <c r="L450" s="41"/>
      <c r="M450" s="40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</row>
    <row r="451" spans="1:30" ht="12.75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1"/>
      <c r="L451" s="41"/>
      <c r="M451" s="40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</row>
    <row r="452" spans="1:30" ht="12.75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1"/>
      <c r="L452" s="41"/>
      <c r="M452" s="40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</row>
    <row r="453" spans="1:30" ht="12.75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1"/>
      <c r="L453" s="41"/>
      <c r="M453" s="40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</row>
    <row r="454" spans="1:30" ht="12.75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1"/>
      <c r="L454" s="41"/>
      <c r="M454" s="40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</row>
    <row r="455" spans="1:30" ht="12.75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1"/>
      <c r="L455" s="41"/>
      <c r="M455" s="40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</row>
    <row r="456" spans="1:30" ht="12.75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1"/>
      <c r="L456" s="41"/>
      <c r="M456" s="40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</row>
    <row r="457" spans="1:30" ht="12.75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1"/>
      <c r="L457" s="41"/>
      <c r="M457" s="40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30" ht="12.75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1"/>
      <c r="L458" s="41"/>
      <c r="M458" s="40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30" ht="12.75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1"/>
      <c r="L459" s="41"/>
      <c r="M459" s="40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</row>
    <row r="460" spans="1:30" ht="12.75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1"/>
      <c r="L460" s="41"/>
      <c r="M460" s="40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</row>
    <row r="461" spans="1:30" ht="12.75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1"/>
      <c r="L461" s="41"/>
      <c r="M461" s="40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</row>
    <row r="462" spans="1:30" ht="12.75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1"/>
      <c r="L462" s="41"/>
      <c r="M462" s="40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</row>
    <row r="463" spans="1:30" ht="12.75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1"/>
      <c r="L463" s="41"/>
      <c r="M463" s="40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</row>
    <row r="464" spans="1:30" ht="12.75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1"/>
      <c r="L464" s="41"/>
      <c r="M464" s="40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</row>
    <row r="465" spans="1:30" ht="12.75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1"/>
      <c r="L465" s="41"/>
      <c r="M465" s="40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</row>
    <row r="466" spans="1:30" ht="12.75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1"/>
      <c r="L466" s="41"/>
      <c r="M466" s="40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</row>
    <row r="467" spans="1:30" ht="12.75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1"/>
      <c r="L467" s="41"/>
      <c r="M467" s="40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</row>
    <row r="468" spans="1:30" ht="12.75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1"/>
      <c r="L468" s="41"/>
      <c r="M468" s="40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</row>
    <row r="469" spans="1:30" ht="12.75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1"/>
      <c r="L469" s="41"/>
      <c r="M469" s="40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</row>
    <row r="470" spans="1:30" ht="12.75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1"/>
      <c r="L470" s="41"/>
      <c r="M470" s="40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</row>
    <row r="471" spans="1:30" ht="12.75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1"/>
      <c r="L471" s="41"/>
      <c r="M471" s="40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</row>
    <row r="472" spans="1:30" ht="12.75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1"/>
      <c r="L472" s="41"/>
      <c r="M472" s="40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</row>
    <row r="473" spans="1:30" ht="12.75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1"/>
      <c r="L473" s="41"/>
      <c r="M473" s="40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</row>
    <row r="474" spans="1:30" ht="12.75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1"/>
      <c r="L474" s="41"/>
      <c r="M474" s="40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</row>
    <row r="475" spans="1:30" ht="12.75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1"/>
      <c r="L475" s="41"/>
      <c r="M475" s="40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</row>
    <row r="476" spans="1:30" ht="12.75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1"/>
      <c r="L476" s="41"/>
      <c r="M476" s="40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</row>
    <row r="477" spans="1:30" ht="12.75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1"/>
      <c r="L477" s="41"/>
      <c r="M477" s="40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</row>
    <row r="478" spans="1:30" ht="12.75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1"/>
      <c r="L478" s="41"/>
      <c r="M478" s="40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</row>
    <row r="479" spans="1:30" ht="12.75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1"/>
      <c r="L479" s="41"/>
      <c r="M479" s="40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</row>
    <row r="480" spans="1:30" ht="12.75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1"/>
      <c r="L480" s="41"/>
      <c r="M480" s="40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</row>
    <row r="481" spans="1:30" ht="12.75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1"/>
      <c r="L481" s="41"/>
      <c r="M481" s="40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</row>
    <row r="482" spans="1:30" ht="12.75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1"/>
      <c r="L482" s="41"/>
      <c r="M482" s="40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</row>
    <row r="483" spans="1:30" ht="12.75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1"/>
      <c r="L483" s="41"/>
      <c r="M483" s="40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</row>
    <row r="484" spans="1:30" ht="12.75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1"/>
      <c r="L484" s="41"/>
      <c r="M484" s="40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</row>
    <row r="485" spans="1:30" ht="12.75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1"/>
      <c r="L485" s="41"/>
      <c r="M485" s="40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</row>
    <row r="486" spans="1:30" ht="12.75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1"/>
      <c r="L486" s="41"/>
      <c r="M486" s="40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</row>
    <row r="487" spans="1:30" ht="12.75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1"/>
      <c r="L487" s="41"/>
      <c r="M487" s="40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</row>
    <row r="488" spans="1:30" ht="12.75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1"/>
      <c r="L488" s="41"/>
      <c r="M488" s="40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</row>
    <row r="489" spans="1:30" ht="12.75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1"/>
      <c r="L489" s="41"/>
      <c r="M489" s="40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</row>
    <row r="490" spans="1:30" ht="12.75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1"/>
      <c r="L490" s="41"/>
      <c r="M490" s="40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</row>
    <row r="491" spans="1:30" ht="12.75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1"/>
      <c r="L491" s="41"/>
      <c r="M491" s="40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</row>
    <row r="492" spans="1:30" ht="12.75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1"/>
      <c r="L492" s="41"/>
      <c r="M492" s="40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</row>
    <row r="493" spans="1:30" ht="12.75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1"/>
      <c r="L493" s="41"/>
      <c r="M493" s="40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</row>
    <row r="494" spans="1:30" ht="12.75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1"/>
      <c r="L494" s="41"/>
      <c r="M494" s="40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</row>
    <row r="495" spans="1:30" ht="12.75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1"/>
      <c r="L495" s="41"/>
      <c r="M495" s="40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</row>
    <row r="496" spans="1:30" ht="12.75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1"/>
      <c r="L496" s="41"/>
      <c r="M496" s="40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</row>
    <row r="497" spans="1:30" ht="12.75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1"/>
      <c r="L497" s="41"/>
      <c r="M497" s="40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</row>
    <row r="498" spans="1:30" ht="12.75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1"/>
      <c r="L498" s="41"/>
      <c r="M498" s="40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</row>
    <row r="499" spans="1:30" ht="12.75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1"/>
      <c r="L499" s="41"/>
      <c r="M499" s="40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</row>
    <row r="500" spans="1:30" ht="12.75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1"/>
      <c r="L500" s="41"/>
      <c r="M500" s="40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</row>
    <row r="501" spans="1:30" ht="12.75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1"/>
      <c r="L501" s="41"/>
      <c r="M501" s="40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</row>
    <row r="502" spans="1:30" ht="12.75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1"/>
      <c r="L502" s="41"/>
      <c r="M502" s="40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</row>
    <row r="503" spans="1:30" ht="12.75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1"/>
      <c r="L503" s="41"/>
      <c r="M503" s="40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</row>
    <row r="504" spans="1:30" ht="12.75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1"/>
      <c r="L504" s="41"/>
      <c r="M504" s="40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</row>
    <row r="505" spans="1:30" ht="12.75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1"/>
      <c r="L505" s="41"/>
      <c r="M505" s="40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</row>
    <row r="506" spans="1:30" ht="12.75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1"/>
      <c r="L506" s="41"/>
      <c r="M506" s="40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</row>
    <row r="507" spans="1:30" ht="12.75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1"/>
      <c r="L507" s="41"/>
      <c r="M507" s="40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</row>
    <row r="508" spans="1:30" ht="12.75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1"/>
      <c r="L508" s="41"/>
      <c r="M508" s="40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</row>
    <row r="509" spans="1:30" ht="12.75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1"/>
      <c r="L509" s="41"/>
      <c r="M509" s="40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</row>
    <row r="510" spans="1:30" ht="12.75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1"/>
      <c r="L510" s="41"/>
      <c r="M510" s="40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</row>
    <row r="511" spans="1:30" ht="12.75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1"/>
      <c r="L511" s="41"/>
      <c r="M511" s="40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</row>
    <row r="512" spans="1:30" ht="12.75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1"/>
      <c r="L512" s="41"/>
      <c r="M512" s="40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</row>
    <row r="513" spans="1:30" ht="12.75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1"/>
      <c r="L513" s="41"/>
      <c r="M513" s="40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</row>
    <row r="514" spans="1:30" ht="12.75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1"/>
      <c r="L514" s="41"/>
      <c r="M514" s="40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</row>
    <row r="515" spans="1:30" ht="12.75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1"/>
      <c r="L515" s="41"/>
      <c r="M515" s="40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</row>
    <row r="516" spans="1:30" ht="12.75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1"/>
      <c r="L516" s="41"/>
      <c r="M516" s="40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</row>
    <row r="517" spans="1:30" ht="12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0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</row>
    <row r="518" spans="1:30" ht="12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0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</row>
    <row r="519" spans="1:30" ht="12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0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</row>
    <row r="520" spans="1:30" ht="12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0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</row>
    <row r="521" spans="1:30" ht="12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0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</row>
    <row r="522" spans="1:30" ht="12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0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</row>
    <row r="523" spans="1:30" ht="12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0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</row>
    <row r="524" spans="1:30" ht="12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0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</row>
    <row r="525" spans="1:30" ht="12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0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</row>
    <row r="526" spans="1:30" ht="12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0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</row>
    <row r="527" spans="1:30" ht="12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0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</row>
    <row r="528" spans="1:30" ht="12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0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</row>
    <row r="529" spans="1:30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0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</row>
    <row r="530" spans="1:30" ht="12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0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</row>
    <row r="531" spans="1:30" ht="12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0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</row>
    <row r="532" spans="1:30" ht="12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0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</row>
    <row r="533" spans="1:30" ht="12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0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</row>
    <row r="534" spans="1:30" ht="12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0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</row>
    <row r="535" spans="1:30" ht="12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0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</row>
    <row r="536" spans="1:30" ht="12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0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</row>
    <row r="537" spans="1:30" ht="12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0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</row>
    <row r="538" spans="1:30" ht="12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0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</row>
    <row r="539" spans="1:30" ht="12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0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</row>
    <row r="540" spans="1:30" ht="12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0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</row>
    <row r="541" spans="1:30" ht="12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0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</row>
    <row r="542" spans="1:30" ht="12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0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</row>
    <row r="543" spans="1:30" ht="12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0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</row>
    <row r="544" spans="1:30" ht="12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0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</row>
    <row r="545" spans="1:30" ht="12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0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</row>
    <row r="546" spans="1:30" ht="12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0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</row>
    <row r="547" spans="1:30" ht="12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0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</row>
    <row r="548" spans="1:30" ht="12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0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</row>
    <row r="549" spans="1:30" ht="12.7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0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</row>
    <row r="550" spans="1:30" ht="12.7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0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</row>
    <row r="551" spans="1:30" ht="12.7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0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</row>
    <row r="552" spans="1:30" ht="12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0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</row>
    <row r="553" spans="1:30" ht="12.7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0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</row>
    <row r="554" spans="1:30" ht="12.7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0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</row>
    <row r="555" spans="1:30" ht="12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0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</row>
    <row r="556" spans="1:30" ht="12.7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0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</row>
    <row r="557" spans="1:30" ht="12.7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0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</row>
    <row r="558" spans="1:30" ht="12.7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0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</row>
    <row r="559" spans="1:30" ht="12.7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0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</row>
    <row r="560" spans="1:30" ht="12.7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0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</row>
    <row r="561" spans="1:30" ht="12.7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0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</row>
    <row r="562" spans="1:30" ht="12.7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0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</row>
    <row r="563" spans="1:30" ht="12.7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0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</row>
    <row r="564" spans="1:30" ht="12.7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0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</row>
    <row r="565" spans="1:30" ht="12.7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0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</row>
    <row r="566" spans="1:30" ht="12.7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0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</row>
    <row r="567" spans="1:30" ht="12.7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0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</row>
    <row r="568" spans="1:30" ht="12.7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0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</row>
    <row r="569" spans="1:30" ht="12.7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0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</row>
    <row r="570" spans="1:30" ht="12.7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0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</row>
    <row r="571" spans="1:30" ht="12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0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</row>
    <row r="572" spans="1:30" ht="12.7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0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</row>
    <row r="573" spans="1:30" ht="12.7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0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</row>
    <row r="574" spans="1:30" ht="12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0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</row>
    <row r="575" spans="1:30" ht="12.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0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</row>
    <row r="576" spans="1:30" ht="12.7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0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</row>
    <row r="577" spans="1:30" ht="12.7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0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</row>
    <row r="578" spans="1:30" ht="12.7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0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</row>
    <row r="579" spans="1:30" ht="12.7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0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</row>
    <row r="580" spans="1:30" ht="12.7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0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</row>
    <row r="581" spans="1:30" ht="12.7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0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</row>
    <row r="582" spans="1:30" ht="12.7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0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</row>
    <row r="583" spans="1:30" ht="12.7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0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</row>
    <row r="584" spans="1:30" ht="12.7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0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</row>
    <row r="585" spans="1:30" ht="12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0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</row>
    <row r="586" spans="1:30" ht="12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0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</row>
    <row r="587" spans="1:30" ht="12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0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</row>
    <row r="588" spans="1:30" ht="12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0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</row>
    <row r="589" spans="1:30" ht="12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0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</row>
    <row r="590" spans="1:30" ht="12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0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</row>
    <row r="591" spans="1:30" ht="12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0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</row>
    <row r="592" spans="1:30" ht="12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0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</row>
    <row r="593" spans="1:30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0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</row>
    <row r="594" spans="1:30" ht="12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0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</row>
    <row r="595" spans="1:30" ht="12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0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</row>
    <row r="596" spans="1:30" ht="12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0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</row>
    <row r="597" spans="1:30" ht="12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0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</row>
    <row r="598" spans="1:30" ht="12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0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</row>
    <row r="599" spans="1:30" ht="12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0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</row>
    <row r="600" spans="1:30" ht="12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0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</row>
    <row r="601" spans="1:30" ht="12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0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</row>
    <row r="602" spans="1:30" ht="12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0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</row>
    <row r="603" spans="1:30" ht="12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0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</row>
    <row r="604" spans="1:30" ht="12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0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</row>
    <row r="605" spans="1:30" ht="12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0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</row>
    <row r="606" spans="1:30" ht="12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0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</row>
    <row r="607" spans="1:30" ht="12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0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</row>
    <row r="608" spans="1:30" ht="12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0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</row>
    <row r="609" spans="1:30" ht="12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0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</row>
    <row r="610" spans="1:30" ht="12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0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</row>
    <row r="611" spans="1:30" ht="12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0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</row>
    <row r="612" spans="1:30" ht="12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0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</row>
    <row r="613" spans="1:30" ht="12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0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</row>
    <row r="614" spans="1:30" ht="12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0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</row>
    <row r="615" spans="1:30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0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</row>
    <row r="616" spans="1:30" ht="12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0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</row>
    <row r="617" spans="1:30" ht="12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0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</row>
    <row r="618" spans="1:30" ht="12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0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</row>
    <row r="619" spans="1:30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0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</row>
    <row r="620" spans="1:30" ht="12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0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</row>
    <row r="621" spans="1:30" ht="12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0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</row>
    <row r="622" spans="1:30" ht="12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0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</row>
    <row r="623" spans="1:30" ht="12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0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</row>
    <row r="624" spans="1:30" ht="12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0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</row>
    <row r="625" spans="1:30" ht="12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0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</row>
    <row r="626" spans="1:30" ht="12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0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</row>
    <row r="627" spans="1:30" ht="12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0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</row>
    <row r="628" spans="1:30" ht="12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0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</row>
    <row r="629" spans="1:30" ht="12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0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</row>
    <row r="630" spans="1:30" ht="12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0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</row>
    <row r="631" spans="1:30" ht="12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0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</row>
    <row r="632" spans="1:30" ht="12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0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</row>
    <row r="633" spans="1:30" ht="12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0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</row>
    <row r="634" spans="1:30" ht="12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0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</row>
    <row r="635" spans="1:30" ht="12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0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</row>
    <row r="636" spans="1:30" ht="12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0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</row>
    <row r="637" spans="1:30" ht="12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0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</row>
    <row r="638" spans="1:30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0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</row>
    <row r="639" spans="1:30" ht="12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0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</row>
    <row r="640" spans="1:30" ht="12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0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</row>
    <row r="641" spans="1:30" ht="12.7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0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</row>
    <row r="642" spans="1:30" ht="12.7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0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</row>
    <row r="643" spans="1:30" ht="12.7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0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</row>
    <row r="644" spans="1:30" ht="12.7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0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</row>
    <row r="645" spans="1:30" ht="12.7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0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</row>
    <row r="646" spans="1:30" ht="12.7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0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</row>
    <row r="647" spans="1:30" ht="12.7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0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</row>
    <row r="648" spans="1:30" ht="12.7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0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</row>
    <row r="649" spans="1:30" ht="12.7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0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</row>
    <row r="650" spans="1:30" ht="12.7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0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</row>
    <row r="651" spans="1:30" ht="12.7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0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</row>
    <row r="652" spans="1:30" ht="12.7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0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</row>
    <row r="653" spans="1:30" ht="12.7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0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</row>
    <row r="654" spans="1:30" ht="12.7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0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</row>
    <row r="655" spans="1:30" ht="12.7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0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</row>
    <row r="656" spans="1:30" ht="12.7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0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</row>
    <row r="657" spans="1:30" ht="12.7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0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</row>
    <row r="658" spans="1:30" ht="12.7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0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</row>
    <row r="659" spans="1:30" ht="12.7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0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</row>
    <row r="660" spans="1:30" ht="12.7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0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</row>
    <row r="661" spans="1:30" ht="12.7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0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</row>
    <row r="662" spans="1:30" ht="12.7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0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</row>
    <row r="663" spans="1:30" ht="12.7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0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</row>
    <row r="664" spans="1:30" ht="12.7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0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</row>
    <row r="665" spans="1:30" ht="12.7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0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</row>
    <row r="666" spans="1:30" ht="12.7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0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</row>
    <row r="667" spans="1:30" ht="12.7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0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</row>
    <row r="668" spans="1:30" ht="12.7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0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</row>
    <row r="669" spans="1:30" ht="12.7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0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</row>
    <row r="670" spans="1:30" ht="12.7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0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</row>
    <row r="671" spans="1:30" ht="12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0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</row>
    <row r="672" spans="1:30" ht="12.7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0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</row>
    <row r="673" spans="1:30" ht="12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0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</row>
    <row r="674" spans="1:30" ht="12.7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0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</row>
    <row r="675" spans="1:30" ht="12.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0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</row>
    <row r="676" spans="1:30" ht="12.7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0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</row>
    <row r="677" spans="1:30" ht="12.7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0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</row>
    <row r="678" spans="1:30" ht="12.7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0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</row>
    <row r="679" spans="1:30" ht="12.7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0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</row>
    <row r="680" spans="1:30" ht="12.7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0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</row>
    <row r="681" spans="1:30" ht="12.7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0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</row>
    <row r="682" spans="1:30" ht="12.7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0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</row>
    <row r="683" spans="1:30" ht="12.7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0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</row>
    <row r="684" spans="1:30" ht="12.7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0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</row>
    <row r="685" spans="1:30" ht="12.7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0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</row>
    <row r="686" spans="1:30" ht="12.7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0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</row>
    <row r="687" spans="1:30" ht="12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0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</row>
    <row r="688" spans="1:30" ht="12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0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</row>
    <row r="689" spans="1:30" ht="12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0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</row>
    <row r="690" spans="1:30" ht="12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0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</row>
    <row r="691" spans="1:30" ht="12.7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0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</row>
    <row r="692" spans="1:30" ht="12.7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0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</row>
    <row r="693" spans="1:30" ht="12.7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0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</row>
    <row r="694" spans="1:30" ht="12.7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0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</row>
    <row r="695" spans="1:30" ht="12.7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0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</row>
    <row r="696" spans="1:30" ht="12.7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0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</row>
    <row r="697" spans="1:30" ht="12.7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0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</row>
    <row r="698" spans="1:30" ht="12.7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0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</row>
    <row r="699" spans="1:30" ht="12.7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0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</row>
    <row r="700" spans="1:30" ht="12.7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0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</row>
    <row r="701" spans="1:30" ht="12.7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0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</row>
    <row r="702" spans="1:30" ht="12.7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0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</row>
    <row r="703" spans="1:30" ht="12.7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0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</row>
    <row r="704" spans="1:30" ht="12.7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0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</row>
    <row r="705" spans="1:30" ht="12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0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</row>
    <row r="706" spans="1:30" ht="12.7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0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</row>
    <row r="707" spans="1:30" ht="12.7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0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</row>
    <row r="708" spans="1:30" ht="12.7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0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</row>
    <row r="709" spans="1:30" ht="12.7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0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</row>
    <row r="710" spans="1:30" ht="12.7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0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</row>
    <row r="711" spans="1:30" ht="12.7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0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</row>
    <row r="712" spans="1:30" ht="12.7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0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</row>
    <row r="713" spans="1:30" ht="12.7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0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</row>
    <row r="714" spans="1:30" ht="12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0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</row>
    <row r="715" spans="1:30" ht="12.7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0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</row>
    <row r="716" spans="1:30" ht="12.7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0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</row>
    <row r="717" spans="1:30" ht="12.7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0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</row>
    <row r="718" spans="1:30" ht="12.7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0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</row>
    <row r="719" spans="1:30" ht="12.7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0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</row>
    <row r="720" spans="1:30" ht="12.7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0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</row>
    <row r="721" spans="1:30" ht="12.7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0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</row>
    <row r="722" spans="1:30" ht="12.7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0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</row>
    <row r="723" spans="1:30" ht="12.7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0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</row>
    <row r="724" spans="1:30" ht="12.7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0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</row>
    <row r="725" spans="1:30" ht="12.7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0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</row>
    <row r="726" spans="1:30" ht="12.7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0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</row>
    <row r="727" spans="1:30" ht="12.7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0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</row>
    <row r="728" spans="1:30" ht="12.7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0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</row>
    <row r="729" spans="1:30" ht="12.7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0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</row>
    <row r="730" spans="1:30" ht="12.7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0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</row>
    <row r="731" spans="1:30" ht="12.7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0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</row>
    <row r="732" spans="1:30" ht="12.7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0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</row>
    <row r="733" spans="1:30" ht="12.7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0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</row>
    <row r="734" spans="1:30" ht="12.7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0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</row>
    <row r="735" spans="1:30" ht="12.7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0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</row>
    <row r="736" spans="1:30" ht="12.7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0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</row>
    <row r="737" spans="1:30" ht="12.7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0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</row>
    <row r="738" spans="1:30" ht="12.7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0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</row>
    <row r="739" spans="1:30" ht="12.7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0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</row>
    <row r="740" spans="1:30" ht="12.7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0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</row>
    <row r="741" spans="1:30" ht="12.7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0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</row>
    <row r="742" spans="1:30" ht="12.7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0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</row>
    <row r="743" spans="1:30" ht="12.7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0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</row>
    <row r="744" spans="1:30" ht="12.7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0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</row>
    <row r="745" spans="1:30" ht="12.7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0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</row>
    <row r="746" spans="1:30" ht="12.7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0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</row>
    <row r="747" spans="1:30" ht="12.7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0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</row>
    <row r="748" spans="1:30" ht="12.7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0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</row>
    <row r="749" spans="1:30" ht="12.7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0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</row>
    <row r="750" spans="1:30" ht="12.7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0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</row>
    <row r="751" spans="1:30" ht="12.7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0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</row>
    <row r="752" spans="1:30" ht="12.7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0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</row>
    <row r="753" spans="1:30" ht="12.7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0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</row>
    <row r="754" spans="1:30" ht="12.7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0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</row>
    <row r="755" spans="1:30" ht="12.7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0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</row>
    <row r="756" spans="1:30" ht="12.7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0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</row>
    <row r="757" spans="1:30" ht="12.7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0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</row>
    <row r="758" spans="1:30" ht="12.7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0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</row>
    <row r="759" spans="1:30" ht="12.7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0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</row>
    <row r="760" spans="1:30" ht="12.7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0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</row>
    <row r="761" spans="1:30" ht="12.7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0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</row>
    <row r="762" spans="1:30" ht="12.7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0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</row>
    <row r="763" spans="1:30" ht="12.7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0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</row>
    <row r="764" spans="1:30" ht="12.7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0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</row>
    <row r="765" spans="1:30" ht="12.7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0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</row>
    <row r="766" spans="1:30" ht="12.7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0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</row>
    <row r="767" spans="1:30" ht="12.7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0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</row>
    <row r="768" spans="1:30" ht="12.7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0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</row>
    <row r="769" spans="1:30" ht="12.7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0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</row>
    <row r="770" spans="1:30" ht="12.7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0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</row>
    <row r="771" spans="1:30" ht="12.7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0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</row>
    <row r="772" spans="1:30" ht="12.7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0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</row>
    <row r="773" spans="1:30" ht="12.7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0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</row>
    <row r="774" spans="1:30" ht="12.7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0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</row>
    <row r="775" spans="1:30" ht="12.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0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</row>
    <row r="776" spans="1:30" ht="12.7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0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</row>
    <row r="777" spans="1:30" ht="12.7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0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</row>
    <row r="778" spans="1:30" ht="12.7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0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</row>
    <row r="779" spans="1:30" ht="12.7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0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</row>
    <row r="780" spans="1:30" ht="12.7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0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</row>
    <row r="781" spans="1:30" ht="12.7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0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</row>
    <row r="782" spans="1:30" ht="12.7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0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</row>
    <row r="783" spans="1:30" ht="12.7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0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</row>
    <row r="784" spans="1:30" ht="12.7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0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</row>
    <row r="785" spans="1:30" ht="12.7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0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</row>
    <row r="786" spans="1:30" ht="12.7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0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</row>
    <row r="787" spans="1:30" ht="12.7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0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</row>
    <row r="788" spans="1:30" ht="12.7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0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</row>
    <row r="789" spans="1:30" ht="12.7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0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</row>
    <row r="790" spans="1:30" ht="12.7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0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</row>
    <row r="791" spans="1:30" ht="12.7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0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</row>
    <row r="792" spans="1:30" ht="12.7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0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</row>
    <row r="793" spans="1:30" ht="12.7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0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</row>
    <row r="794" spans="1:30" ht="12.7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0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</row>
    <row r="795" spans="1:30" ht="12.7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0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</row>
    <row r="796" spans="1:30" ht="12.7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0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</row>
    <row r="797" spans="1:30" ht="12.7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0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</row>
    <row r="798" spans="1:30" ht="12.7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0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</row>
    <row r="799" spans="1:30" ht="12.7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0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</row>
    <row r="800" spans="1:30" ht="12.7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0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</row>
    <row r="801" spans="1:30" ht="12.7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0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</row>
    <row r="802" spans="1:30" ht="12.7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0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</row>
    <row r="803" spans="1:30" ht="12.7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0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</row>
    <row r="804" spans="1:30" ht="12.7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0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</row>
    <row r="805" spans="1:30" ht="12.7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0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</row>
    <row r="806" spans="1:30" ht="12.7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0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</row>
    <row r="807" spans="1:30" ht="12.7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0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</row>
    <row r="808" spans="1:30" ht="12.7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0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</row>
    <row r="809" spans="1:30" ht="12.7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0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</row>
    <row r="810" spans="1:30" ht="12.7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0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</row>
    <row r="811" spans="1:30" ht="12.7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0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</row>
    <row r="812" spans="1:30" ht="12.7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0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</row>
    <row r="813" spans="1:30" ht="12.7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0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</row>
    <row r="814" spans="1:30" ht="12.7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0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</row>
    <row r="815" spans="1:30" ht="12.7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0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</row>
    <row r="816" spans="1:30" ht="12.7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0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</row>
    <row r="817" spans="1:30" ht="12.7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0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</row>
    <row r="818" spans="1:30" ht="12.7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0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</row>
    <row r="819" spans="1:30" ht="12.7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0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</row>
    <row r="820" spans="1:30" ht="12.7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0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</row>
    <row r="821" spans="1:30" ht="12.7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0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</row>
    <row r="822" spans="1:30" ht="12.7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0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</row>
    <row r="823" spans="1:30" ht="12.7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0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</row>
    <row r="824" spans="1:30" ht="12.7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0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</row>
    <row r="825" spans="1:30" ht="12.7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0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</row>
    <row r="826" spans="1:30" ht="12.7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0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</row>
    <row r="827" spans="1:30" ht="12.7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0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</row>
    <row r="828" spans="1:30" ht="12.7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0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</row>
    <row r="829" spans="1:30" ht="12.7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0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</row>
    <row r="830" spans="1:30" ht="12.7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0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</row>
    <row r="831" spans="1:30" ht="12.7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0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</row>
    <row r="832" spans="1:30" ht="12.7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0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</row>
    <row r="833" spans="1:30" ht="12.7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0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</row>
    <row r="834" spans="1:30" ht="12.7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0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</row>
    <row r="835" spans="1:30" ht="12.7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0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</row>
    <row r="836" spans="1:30" ht="12.7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0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</row>
    <row r="837" spans="1:30" ht="12.7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0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</row>
    <row r="838" spans="1:30" ht="12.7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0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</row>
    <row r="839" spans="1:30" ht="12.7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0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</row>
    <row r="840" spans="1:30" ht="12.7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0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</row>
    <row r="841" spans="1:30" ht="12.7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0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</row>
    <row r="842" spans="1:30" ht="12.7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0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</row>
    <row r="843" spans="1:30" ht="12.7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0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</row>
    <row r="844" spans="1:30" ht="12.7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0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</row>
    <row r="845" spans="1:30" ht="12.7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0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</row>
    <row r="846" spans="1:30" ht="12.7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0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</row>
    <row r="847" spans="1:30" ht="12.7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0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</row>
    <row r="848" spans="1:30" ht="12.7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0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</row>
    <row r="849" spans="1:30" ht="12.7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0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</row>
    <row r="850" spans="1:30" ht="12.7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0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</row>
    <row r="851" spans="1:30" ht="12.7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0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</row>
    <row r="852" spans="1:30" ht="12.7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0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</row>
    <row r="853" spans="1:30" ht="12.7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0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</row>
    <row r="854" spans="1:30" ht="12.7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0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</row>
    <row r="855" spans="1:30" ht="12.7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0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</row>
    <row r="856" spans="1:30" ht="12.7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0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</row>
    <row r="857" spans="1:30" ht="12.7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0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</row>
    <row r="858" spans="1:30" ht="12.7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0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</row>
    <row r="859" spans="1:30" ht="12.7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0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</row>
    <row r="860" spans="1:30" ht="12.7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0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</row>
    <row r="861" spans="1:30" ht="12.7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0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</row>
    <row r="862" spans="1:30" ht="12.7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0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</row>
    <row r="863" spans="1:30" ht="12.7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0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</row>
    <row r="864" spans="1:30" ht="12.7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0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</row>
    <row r="865" spans="1:30" ht="12.7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0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</row>
    <row r="866" spans="1:30" ht="12.7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0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</row>
    <row r="867" spans="1:30" ht="12.7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0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</row>
    <row r="868" spans="1:30" ht="12.7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0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</row>
    <row r="869" spans="1:30" ht="12.7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0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</row>
    <row r="870" spans="1:30" ht="12.7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0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</row>
    <row r="871" spans="1:30" ht="12.7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0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</row>
    <row r="872" spans="1:30" ht="12.7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0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</row>
    <row r="873" spans="1:30" ht="12.7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0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</row>
    <row r="874" spans="1:30" ht="12.7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0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</row>
    <row r="875" spans="1:30" ht="12.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0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</row>
    <row r="876" spans="1:30" ht="12.7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0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</row>
    <row r="877" spans="1:30" ht="12.7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0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</row>
    <row r="878" spans="1:30" ht="12.7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0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</row>
    <row r="879" spans="1:30" ht="12.7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0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</row>
    <row r="880" spans="1:30" ht="12.7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0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</row>
    <row r="881" spans="1:30" ht="12.7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0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</row>
    <row r="882" spans="1:30" ht="12.7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0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</row>
    <row r="883" spans="1:30" ht="12.7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0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</row>
    <row r="884" spans="1:30" ht="12.7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0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</row>
    <row r="885" spans="1:30" ht="12.7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0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</row>
    <row r="886" spans="1:30" ht="12.7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0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</row>
    <row r="887" spans="1:30" ht="12.7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0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</row>
    <row r="888" spans="1:30" ht="12.7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0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</row>
    <row r="889" spans="1:30" ht="12.7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0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</row>
    <row r="890" spans="1:30" ht="12.7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0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</row>
    <row r="891" spans="1:30" ht="12.7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0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</row>
    <row r="892" spans="1:30" ht="12.7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0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</row>
    <row r="893" spans="1:30" ht="12.7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0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</row>
    <row r="894" spans="1:30" ht="12.7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0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</row>
    <row r="895" spans="1:30" ht="12.7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0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</row>
    <row r="896" spans="1:30" ht="12.7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0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</row>
    <row r="897" spans="1:30" ht="12.7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0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</row>
    <row r="898" spans="1:30" ht="12.7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0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</row>
    <row r="899" spans="1:30" ht="12.7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0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</row>
    <row r="900" spans="1:30" ht="12.7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0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</row>
    <row r="901" spans="1:30" ht="12.7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0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</row>
    <row r="902" spans="1:30" ht="12.7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0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</row>
    <row r="903" spans="1:30" ht="12.7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0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</row>
    <row r="904" spans="1:30" ht="12.7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0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</row>
    <row r="905" spans="1:30" ht="12.7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0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</row>
    <row r="906" spans="1:30" ht="12.7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0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</row>
    <row r="907" spans="1:30" ht="12.7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0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</row>
    <row r="908" spans="1:30" ht="12.7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0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</row>
    <row r="909" spans="1:30" ht="12.7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0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</row>
    <row r="910" spans="1:30" ht="12.7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0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</row>
    <row r="911" spans="1:30" ht="12.7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0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</row>
    <row r="912" spans="1:30" ht="12.7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0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</row>
    <row r="913" spans="1:30" ht="12.7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0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</row>
    <row r="914" spans="1:30" ht="12.7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0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</row>
    <row r="915" spans="1:30" ht="12.7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0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</row>
    <row r="916" spans="1:30" ht="12.7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0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</row>
    <row r="917" spans="1:30" ht="12.7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0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</row>
    <row r="918" spans="1:30" ht="12.7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0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</row>
    <row r="919" spans="1:30" ht="12.7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0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</row>
    <row r="920" spans="1:30" ht="12.7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0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</row>
    <row r="921" spans="1:30" ht="12.7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0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</row>
    <row r="922" spans="1:30" ht="12.7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0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</row>
    <row r="923" spans="1:30" ht="12.7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0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</row>
    <row r="924" spans="1:30" ht="12.7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0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</row>
    <row r="925" spans="1:30" ht="12.7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0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</row>
    <row r="926" spans="1:30" ht="12.7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0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</row>
    <row r="927" spans="1:30" ht="12.7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0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</row>
    <row r="928" spans="1:30" ht="12.7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0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</row>
    <row r="929" spans="1:30" ht="12.7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0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</row>
    <row r="930" spans="1:30" ht="12.7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0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</row>
    <row r="931" spans="1:30" ht="12.7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0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</row>
    <row r="932" spans="1:30" ht="12.7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0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</row>
    <row r="933" spans="1:30" ht="12.7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0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</row>
    <row r="934" spans="1:30" ht="12.7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0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</row>
    <row r="935" spans="1:30" ht="12.7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0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</row>
    <row r="936" spans="1:30" ht="12.7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0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</row>
    <row r="937" spans="1:30" ht="12.7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0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</row>
    <row r="938" spans="1:30" ht="12.7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0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</row>
    <row r="939" spans="1:30" ht="12.7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0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</row>
    <row r="940" spans="1:30" ht="12.7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0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</row>
    <row r="941" spans="1:30" ht="12.7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0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</row>
    <row r="942" spans="1:30" ht="12.7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0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</row>
    <row r="943" spans="1:30" ht="12.7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0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</row>
    <row r="944" spans="1:30" ht="12.7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0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</row>
    <row r="945" spans="1:30" ht="12.7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0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</row>
    <row r="946" spans="1:30" ht="12.7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0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</row>
  </sheetData>
  <mergeCells count="10">
    <mergeCell ref="O9:Q9"/>
    <mergeCell ref="A3:M3"/>
    <mergeCell ref="A6:G6"/>
    <mergeCell ref="A9:E11"/>
    <mergeCell ref="A8:G8"/>
    <mergeCell ref="H9:M9"/>
    <mergeCell ref="H10:H11"/>
    <mergeCell ref="I10:I11"/>
    <mergeCell ref="J10:J11"/>
    <mergeCell ref="K10:M10"/>
  </mergeCells>
  <printOptions horizontalCentered="1"/>
  <pageMargins left="0" right="0" top="0.31496062992125984" bottom="0.2755905511811024" header="0" footer="0"/>
  <pageSetup fitToHeight="1" fitToWidth="1" horizontalDpi="600" verticalDpi="600" orientation="landscape" paperSize="9" scale="39" r:id="rId1"/>
  <headerFooter alignWithMargins="0">
    <oddFooter>&amp;L&amp;14Emissão: &amp;D  às &amp;T&amp;C&amp;14&amp;P /&amp;N&amp;R&amp;"Arial,Negrito"&amp;12CAA/2003/CNS/ABR/&amp;F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86"/>
  <sheetViews>
    <sheetView zoomScale="50" zoomScaleNormal="50" workbookViewId="0" topLeftCell="A1">
      <selection activeCell="J65" sqref="J65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18.8515625" style="0" hidden="1" customWidth="1"/>
    <col min="7" max="7" width="101.421875" style="0" customWidth="1"/>
    <col min="8" max="12" width="32.7109375" style="0" customWidth="1"/>
    <col min="13" max="13" width="32.7109375" style="2" customWidth="1"/>
    <col min="14" max="14" width="4.8515625" style="0" customWidth="1"/>
    <col min="15" max="15" width="29.421875" style="0" bestFit="1" customWidth="1"/>
    <col min="16" max="17" width="25.28125" style="0" bestFit="1" customWidth="1"/>
  </cols>
  <sheetData>
    <row r="1" spans="1:13" ht="39.75" customHeight="1">
      <c r="A1" s="182" t="s">
        <v>397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317" t="s">
        <v>841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61"/>
      <c r="L4" s="8"/>
      <c r="M4" s="7"/>
    </row>
    <row r="5" spans="1:13" ht="39.75" customHeight="1">
      <c r="A5" s="304" t="s">
        <v>928</v>
      </c>
      <c r="B5" s="304"/>
      <c r="C5" s="304"/>
      <c r="D5" s="304"/>
      <c r="E5" s="304"/>
      <c r="F5" s="304"/>
      <c r="G5" s="304"/>
      <c r="H5" s="248"/>
      <c r="I5" s="246"/>
      <c r="J5" s="243"/>
      <c r="K5" s="251"/>
      <c r="L5" s="243"/>
      <c r="M5" s="7"/>
    </row>
    <row r="6" spans="1:13" ht="39.75" customHeight="1" thickBot="1">
      <c r="A6" s="318" t="s">
        <v>751</v>
      </c>
      <c r="B6" s="318"/>
      <c r="C6" s="318"/>
      <c r="D6" s="318"/>
      <c r="E6" s="318"/>
      <c r="F6" s="318"/>
      <c r="G6" s="318"/>
      <c r="H6" s="318"/>
      <c r="I6" s="10"/>
      <c r="J6" s="8"/>
      <c r="K6" s="8"/>
      <c r="L6" s="8"/>
      <c r="M6" s="184" t="s">
        <v>724</v>
      </c>
    </row>
    <row r="7" spans="1:17" ht="34.5" customHeight="1" thickTop="1">
      <c r="A7" s="305" t="s">
        <v>398</v>
      </c>
      <c r="B7" s="306"/>
      <c r="C7" s="306"/>
      <c r="D7" s="306"/>
      <c r="E7" s="306"/>
      <c r="F7" s="191"/>
      <c r="G7" s="268"/>
      <c r="H7" s="311" t="s">
        <v>754</v>
      </c>
      <c r="I7" s="311"/>
      <c r="J7" s="311"/>
      <c r="K7" s="311"/>
      <c r="L7" s="311"/>
      <c r="M7" s="312"/>
      <c r="O7" s="316" t="s">
        <v>921</v>
      </c>
      <c r="P7" s="316"/>
      <c r="Q7" s="316"/>
    </row>
    <row r="8" spans="1:17" ht="34.5" customHeight="1">
      <c r="A8" s="307"/>
      <c r="B8" s="308"/>
      <c r="C8" s="308"/>
      <c r="D8" s="308"/>
      <c r="E8" s="308"/>
      <c r="F8" s="192"/>
      <c r="G8" s="270" t="s">
        <v>79</v>
      </c>
      <c r="H8" s="313" t="s">
        <v>784</v>
      </c>
      <c r="I8" s="313" t="s">
        <v>785</v>
      </c>
      <c r="J8" s="313" t="s">
        <v>753</v>
      </c>
      <c r="K8" s="313" t="s">
        <v>396</v>
      </c>
      <c r="L8" s="313"/>
      <c r="M8" s="314"/>
      <c r="O8" s="282" t="s">
        <v>922</v>
      </c>
      <c r="P8" s="282" t="s">
        <v>923</v>
      </c>
      <c r="Q8" s="282" t="s">
        <v>924</v>
      </c>
    </row>
    <row r="9" spans="1:17" ht="34.5" customHeight="1" thickBot="1">
      <c r="A9" s="309"/>
      <c r="B9" s="310"/>
      <c r="C9" s="310"/>
      <c r="D9" s="310"/>
      <c r="E9" s="310"/>
      <c r="F9" s="193"/>
      <c r="G9" s="272"/>
      <c r="H9" s="315"/>
      <c r="I9" s="315"/>
      <c r="J9" s="315"/>
      <c r="K9" s="265" t="s">
        <v>395</v>
      </c>
      <c r="L9" s="265" t="s">
        <v>399</v>
      </c>
      <c r="M9" s="266" t="s">
        <v>462</v>
      </c>
      <c r="O9" s="286">
        <f>SUM(J11)-O12</f>
        <v>8245575.14</v>
      </c>
      <c r="P9" s="287">
        <f>SUM(K11)-K14</f>
        <v>584632.87</v>
      </c>
      <c r="Q9" s="287">
        <f>SUM(I11)</f>
        <v>783308.35</v>
      </c>
    </row>
    <row r="10" spans="1:17" ht="9.75" customHeight="1" thickBot="1" thickTop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O10" s="1"/>
      <c r="P10" s="1"/>
      <c r="Q10" s="1"/>
    </row>
    <row r="11" spans="1:17" ht="39.75" customHeight="1" thickTop="1">
      <c r="A11" s="146" t="s">
        <v>929</v>
      </c>
      <c r="B11" s="147"/>
      <c r="C11" s="147"/>
      <c r="D11" s="147"/>
      <c r="E11" s="147"/>
      <c r="F11" s="147"/>
      <c r="G11" s="148"/>
      <c r="H11" s="122">
        <f aca="true" t="shared" si="0" ref="H11:M11">SUM(H14+H23+H27+H30+H32+H34+H37+H48+H50+H54)</f>
        <v>10112228.87</v>
      </c>
      <c r="I11" s="122">
        <f t="shared" si="0"/>
        <v>783308.35</v>
      </c>
      <c r="J11" s="122">
        <f t="shared" si="0"/>
        <v>8328157.88</v>
      </c>
      <c r="K11" s="122">
        <f t="shared" si="0"/>
        <v>584632.87</v>
      </c>
      <c r="L11" s="122">
        <f t="shared" si="0"/>
        <v>416129.51000000007</v>
      </c>
      <c r="M11" s="124">
        <f t="shared" si="0"/>
        <v>1000762.3799999999</v>
      </c>
      <c r="O11" s="280" t="s">
        <v>920</v>
      </c>
      <c r="Q11" s="112"/>
    </row>
    <row r="12" spans="1:17" ht="39.75" customHeight="1">
      <c r="A12" s="32" t="s">
        <v>926</v>
      </c>
      <c r="B12" s="25"/>
      <c r="C12" s="25"/>
      <c r="D12" s="25"/>
      <c r="E12" s="25"/>
      <c r="F12" s="25"/>
      <c r="G12" s="33"/>
      <c r="H12" s="34">
        <f aca="true" t="shared" si="1" ref="H12:M12">SUM(H23+H27+H30+H32+H34+H37+H48+H50+H54)</f>
        <v>10026807.999999998</v>
      </c>
      <c r="I12" s="34">
        <f t="shared" si="1"/>
        <v>780470.48</v>
      </c>
      <c r="J12" s="34">
        <f t="shared" si="1"/>
        <v>8245575.14</v>
      </c>
      <c r="K12" s="34">
        <f t="shared" si="1"/>
        <v>584632.87</v>
      </c>
      <c r="L12" s="34">
        <f t="shared" si="1"/>
        <v>416129.51000000007</v>
      </c>
      <c r="M12" s="36">
        <f t="shared" si="1"/>
        <v>1000762.3799999999</v>
      </c>
      <c r="O12" s="279">
        <f>82582.74-0</f>
        <v>82582.74</v>
      </c>
      <c r="Q12" s="112"/>
    </row>
    <row r="13" spans="1:13" ht="9.75" customHeight="1">
      <c r="A13" s="26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27"/>
    </row>
    <row r="14" spans="1:25" ht="39.75" customHeight="1">
      <c r="A14" s="32" t="s">
        <v>59</v>
      </c>
      <c r="B14" s="37"/>
      <c r="C14" s="37"/>
      <c r="D14" s="37"/>
      <c r="E14" s="37"/>
      <c r="F14" s="37"/>
      <c r="G14" s="31"/>
      <c r="H14" s="34">
        <f aca="true" t="shared" si="2" ref="H14:M14">SUM(H15:H22)</f>
        <v>85420.87</v>
      </c>
      <c r="I14" s="35">
        <f t="shared" si="2"/>
        <v>2837.87</v>
      </c>
      <c r="J14" s="34">
        <f t="shared" si="2"/>
        <v>82582.74</v>
      </c>
      <c r="K14" s="34">
        <f t="shared" si="2"/>
        <v>0</v>
      </c>
      <c r="L14" s="34">
        <f t="shared" si="2"/>
        <v>0</v>
      </c>
      <c r="M14" s="36">
        <f t="shared" si="2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16" ht="30" customHeight="1">
      <c r="A15" s="28" t="s">
        <v>85</v>
      </c>
      <c r="B15" s="22" t="s">
        <v>88</v>
      </c>
      <c r="C15" s="22" t="s">
        <v>653</v>
      </c>
      <c r="D15" s="22" t="s">
        <v>657</v>
      </c>
      <c r="E15" s="23" t="s">
        <v>665</v>
      </c>
      <c r="F15" s="23" t="s">
        <v>174</v>
      </c>
      <c r="G15" s="16" t="s">
        <v>75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29">
        <f>K15+L15</f>
        <v>0</v>
      </c>
      <c r="O15" s="254">
        <f>H15-I15-J15</f>
        <v>0</v>
      </c>
      <c r="P15" s="254">
        <f>M15-O15</f>
        <v>0</v>
      </c>
    </row>
    <row r="16" spans="1:16" ht="30" customHeight="1">
      <c r="A16" s="28" t="s">
        <v>86</v>
      </c>
      <c r="B16" s="22" t="s">
        <v>89</v>
      </c>
      <c r="C16" s="22" t="s">
        <v>654</v>
      </c>
      <c r="D16" s="22" t="s">
        <v>658</v>
      </c>
      <c r="E16" s="23" t="s">
        <v>665</v>
      </c>
      <c r="F16" s="23" t="s">
        <v>173</v>
      </c>
      <c r="G16" s="16" t="s">
        <v>60</v>
      </c>
      <c r="H16" s="17">
        <v>83109.28</v>
      </c>
      <c r="I16" s="17">
        <v>526.28</v>
      </c>
      <c r="J16" s="17">
        <v>82582.74</v>
      </c>
      <c r="K16" s="17">
        <v>0</v>
      </c>
      <c r="L16" s="17">
        <v>0</v>
      </c>
      <c r="M16" s="29">
        <f aca="true" t="shared" si="3" ref="M16:M22">K16+L16</f>
        <v>0</v>
      </c>
      <c r="O16" s="254">
        <f aca="true" t="shared" si="4" ref="O16:O22">H16-I16-J16</f>
        <v>0.2599999999947613</v>
      </c>
      <c r="P16" s="254">
        <f aca="true" t="shared" si="5" ref="P16:P22">M16-O16</f>
        <v>-0.2599999999947613</v>
      </c>
    </row>
    <row r="17" spans="1:16" ht="30" customHeight="1">
      <c r="A17" s="28" t="s">
        <v>86</v>
      </c>
      <c r="B17" s="22" t="s">
        <v>89</v>
      </c>
      <c r="C17" s="22" t="s">
        <v>654</v>
      </c>
      <c r="D17" s="22" t="s">
        <v>659</v>
      </c>
      <c r="E17" s="23" t="s">
        <v>665</v>
      </c>
      <c r="F17" s="23" t="s">
        <v>884</v>
      </c>
      <c r="G17" s="16" t="s">
        <v>324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9">
        <f t="shared" si="3"/>
        <v>0</v>
      </c>
      <c r="O17" s="254">
        <f t="shared" si="4"/>
        <v>0</v>
      </c>
      <c r="P17" s="254">
        <f t="shared" si="5"/>
        <v>0</v>
      </c>
    </row>
    <row r="18" spans="1:16" ht="30" customHeight="1">
      <c r="A18" s="28" t="s">
        <v>86</v>
      </c>
      <c r="B18" s="22" t="s">
        <v>650</v>
      </c>
      <c r="C18" s="22" t="s">
        <v>654</v>
      </c>
      <c r="D18" s="22" t="s">
        <v>660</v>
      </c>
      <c r="E18" s="23" t="s">
        <v>665</v>
      </c>
      <c r="F18" s="23" t="s">
        <v>895</v>
      </c>
      <c r="G18" s="18" t="s">
        <v>338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29">
        <f t="shared" si="3"/>
        <v>0</v>
      </c>
      <c r="O18" s="254">
        <f t="shared" si="4"/>
        <v>0</v>
      </c>
      <c r="P18" s="254">
        <f t="shared" si="5"/>
        <v>0</v>
      </c>
    </row>
    <row r="19" spans="1:16" ht="30" customHeight="1">
      <c r="A19" s="28" t="s">
        <v>86</v>
      </c>
      <c r="B19" s="22" t="s">
        <v>651</v>
      </c>
      <c r="C19" s="22" t="s">
        <v>655</v>
      </c>
      <c r="D19" s="22" t="s">
        <v>661</v>
      </c>
      <c r="E19" s="23" t="s">
        <v>665</v>
      </c>
      <c r="F19" s="23" t="s">
        <v>896</v>
      </c>
      <c r="G19" s="19" t="s">
        <v>313</v>
      </c>
      <c r="H19" s="17">
        <v>2311.59</v>
      </c>
      <c r="I19" s="17">
        <v>2311.59</v>
      </c>
      <c r="J19" s="17">
        <v>0</v>
      </c>
      <c r="K19" s="17">
        <v>0</v>
      </c>
      <c r="L19" s="17">
        <v>0</v>
      </c>
      <c r="M19" s="29">
        <f t="shared" si="3"/>
        <v>0</v>
      </c>
      <c r="O19" s="254">
        <f t="shared" si="4"/>
        <v>0</v>
      </c>
      <c r="P19" s="254">
        <f t="shared" si="5"/>
        <v>0</v>
      </c>
    </row>
    <row r="20" spans="1:16" ht="30" customHeight="1">
      <c r="A20" s="28" t="s">
        <v>86</v>
      </c>
      <c r="B20" s="22" t="s">
        <v>651</v>
      </c>
      <c r="C20" s="22" t="s">
        <v>655</v>
      </c>
      <c r="D20" s="22" t="s">
        <v>662</v>
      </c>
      <c r="E20" s="23" t="s">
        <v>665</v>
      </c>
      <c r="F20" s="23" t="s">
        <v>897</v>
      </c>
      <c r="G20" s="19" t="s">
        <v>314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29">
        <f t="shared" si="3"/>
        <v>0</v>
      </c>
      <c r="O20" s="254">
        <f t="shared" si="4"/>
        <v>0</v>
      </c>
      <c r="P20" s="254">
        <f t="shared" si="5"/>
        <v>0</v>
      </c>
    </row>
    <row r="21" spans="1:16" ht="30" customHeight="1">
      <c r="A21" s="28" t="s">
        <v>86</v>
      </c>
      <c r="B21" s="22" t="s">
        <v>651</v>
      </c>
      <c r="C21" s="22" t="s">
        <v>655</v>
      </c>
      <c r="D21" s="22" t="s">
        <v>663</v>
      </c>
      <c r="E21" s="23" t="s">
        <v>665</v>
      </c>
      <c r="F21" s="23" t="s">
        <v>898</v>
      </c>
      <c r="G21" s="19" t="s">
        <v>315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29">
        <f t="shared" si="3"/>
        <v>0</v>
      </c>
      <c r="O21" s="254">
        <f t="shared" si="4"/>
        <v>0</v>
      </c>
      <c r="P21" s="254">
        <f t="shared" si="5"/>
        <v>0</v>
      </c>
    </row>
    <row r="22" spans="1:16" ht="30" customHeight="1">
      <c r="A22" s="28" t="s">
        <v>87</v>
      </c>
      <c r="B22" s="22" t="s">
        <v>652</v>
      </c>
      <c r="C22" s="22" t="s">
        <v>656</v>
      </c>
      <c r="D22" s="22" t="s">
        <v>664</v>
      </c>
      <c r="E22" s="23" t="s">
        <v>665</v>
      </c>
      <c r="F22" s="23" t="s">
        <v>899</v>
      </c>
      <c r="G22" s="20" t="s">
        <v>123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29">
        <f t="shared" si="3"/>
        <v>0</v>
      </c>
      <c r="O22" s="254">
        <f t="shared" si="4"/>
        <v>0</v>
      </c>
      <c r="P22" s="254">
        <f t="shared" si="5"/>
        <v>0</v>
      </c>
    </row>
    <row r="23" spans="1:13" ht="39.75" customHeight="1">
      <c r="A23" s="32" t="s">
        <v>493</v>
      </c>
      <c r="B23" s="25"/>
      <c r="C23" s="25"/>
      <c r="D23" s="25"/>
      <c r="E23" s="25"/>
      <c r="F23" s="25"/>
      <c r="G23" s="33"/>
      <c r="H23" s="35">
        <f aca="true" t="shared" si="6" ref="H23:M23">SUM(H24:H26)</f>
        <v>902951.52</v>
      </c>
      <c r="I23" s="35">
        <f t="shared" si="6"/>
        <v>111357.01000000001</v>
      </c>
      <c r="J23" s="34">
        <f t="shared" si="6"/>
        <v>732037.9</v>
      </c>
      <c r="K23" s="34">
        <f t="shared" si="6"/>
        <v>9865.07</v>
      </c>
      <c r="L23" s="34">
        <f t="shared" si="6"/>
        <v>49691.54</v>
      </c>
      <c r="M23" s="36">
        <f t="shared" si="6"/>
        <v>59556.61</v>
      </c>
    </row>
    <row r="24" spans="1:16" ht="30" customHeight="1">
      <c r="A24" s="30" t="s">
        <v>86</v>
      </c>
      <c r="B24" s="14" t="s">
        <v>89</v>
      </c>
      <c r="C24" s="14" t="s">
        <v>654</v>
      </c>
      <c r="D24" s="14" t="s">
        <v>667</v>
      </c>
      <c r="E24" s="15" t="s">
        <v>665</v>
      </c>
      <c r="F24" s="23" t="s">
        <v>175</v>
      </c>
      <c r="G24" s="16" t="s">
        <v>488</v>
      </c>
      <c r="H24" s="17">
        <v>264360.35</v>
      </c>
      <c r="I24" s="17">
        <v>71766.05</v>
      </c>
      <c r="J24" s="17">
        <v>137668.29</v>
      </c>
      <c r="K24" s="17">
        <v>6819.11</v>
      </c>
      <c r="L24" s="17">
        <v>48106.9</v>
      </c>
      <c r="M24" s="29">
        <f>K24+L24</f>
        <v>54926.01</v>
      </c>
      <c r="O24" s="254">
        <f>H24-I24-J24</f>
        <v>54926.00999999998</v>
      </c>
      <c r="P24" s="254">
        <f>M24-O24</f>
        <v>0</v>
      </c>
    </row>
    <row r="25" spans="1:16" ht="30" customHeight="1">
      <c r="A25" s="30" t="s">
        <v>86</v>
      </c>
      <c r="B25" s="14" t="s">
        <v>89</v>
      </c>
      <c r="C25" s="14" t="s">
        <v>654</v>
      </c>
      <c r="D25" s="14" t="s">
        <v>668</v>
      </c>
      <c r="E25" s="15" t="s">
        <v>665</v>
      </c>
      <c r="F25" s="23" t="s">
        <v>176</v>
      </c>
      <c r="G25" s="16" t="s">
        <v>177</v>
      </c>
      <c r="H25" s="17">
        <v>78186</v>
      </c>
      <c r="I25" s="17">
        <v>0</v>
      </c>
      <c r="J25" s="17">
        <v>78186</v>
      </c>
      <c r="K25" s="17">
        <v>0</v>
      </c>
      <c r="L25" s="17">
        <v>0</v>
      </c>
      <c r="M25" s="29">
        <f>K25+L25</f>
        <v>0</v>
      </c>
      <c r="O25" s="254">
        <f>H25-I25-J25</f>
        <v>0</v>
      </c>
      <c r="P25" s="254">
        <f>M25-O25</f>
        <v>0</v>
      </c>
    </row>
    <row r="26" spans="1:16" ht="30" customHeight="1">
      <c r="A26" s="30" t="s">
        <v>86</v>
      </c>
      <c r="B26" s="14" t="s">
        <v>89</v>
      </c>
      <c r="C26" s="14" t="s">
        <v>654</v>
      </c>
      <c r="D26" s="14" t="s">
        <v>669</v>
      </c>
      <c r="E26" s="15" t="s">
        <v>665</v>
      </c>
      <c r="F26" s="23" t="s">
        <v>876</v>
      </c>
      <c r="G26" s="16" t="s">
        <v>489</v>
      </c>
      <c r="H26" s="17">
        <v>560405.17</v>
      </c>
      <c r="I26" s="17">
        <v>39590.96</v>
      </c>
      <c r="J26" s="17">
        <v>516183.61</v>
      </c>
      <c r="K26" s="17">
        <v>3045.96</v>
      </c>
      <c r="L26" s="17">
        <v>1584.64</v>
      </c>
      <c r="M26" s="29">
        <f>K26+L26</f>
        <v>4630.6</v>
      </c>
      <c r="O26" s="254">
        <f>H26-I26-J26</f>
        <v>4630.600000000035</v>
      </c>
      <c r="P26" s="254">
        <f>M26-O26</f>
        <v>-3.456079866737127E-11</v>
      </c>
    </row>
    <row r="27" spans="1:13" ht="39.75" customHeight="1">
      <c r="A27" s="32" t="s">
        <v>932</v>
      </c>
      <c r="B27" s="25"/>
      <c r="C27" s="25"/>
      <c r="D27" s="25"/>
      <c r="E27" s="25"/>
      <c r="F27" s="25"/>
      <c r="G27" s="33"/>
      <c r="H27" s="35">
        <f aca="true" t="shared" si="7" ref="H27:M27">SUM(H28:H29)</f>
        <v>1153320.5799999998</v>
      </c>
      <c r="I27" s="35">
        <f t="shared" si="7"/>
        <v>71816.26</v>
      </c>
      <c r="J27" s="34">
        <f t="shared" si="7"/>
        <v>768809.3400000001</v>
      </c>
      <c r="K27" s="34">
        <f t="shared" si="7"/>
        <v>256108.51</v>
      </c>
      <c r="L27" s="34">
        <f t="shared" si="7"/>
        <v>56586.47</v>
      </c>
      <c r="M27" s="36">
        <f t="shared" si="7"/>
        <v>312694.98</v>
      </c>
    </row>
    <row r="28" spans="1:16" ht="30" customHeight="1">
      <c r="A28" s="30" t="s">
        <v>86</v>
      </c>
      <c r="B28" s="14" t="s">
        <v>670</v>
      </c>
      <c r="C28" s="14" t="s">
        <v>655</v>
      </c>
      <c r="D28" s="14" t="s">
        <v>671</v>
      </c>
      <c r="E28" s="15" t="s">
        <v>665</v>
      </c>
      <c r="F28" s="23" t="s">
        <v>900</v>
      </c>
      <c r="G28" s="19" t="s">
        <v>843</v>
      </c>
      <c r="H28" s="17">
        <v>1078223.19</v>
      </c>
      <c r="I28" s="17">
        <v>71165.34</v>
      </c>
      <c r="J28" s="17">
        <v>706264.55</v>
      </c>
      <c r="K28" s="17">
        <v>252239.87</v>
      </c>
      <c r="L28" s="17">
        <v>48553.43</v>
      </c>
      <c r="M28" s="29">
        <f>K28+L28</f>
        <v>300793.3</v>
      </c>
      <c r="O28" s="254">
        <f>H28-I28-J28</f>
        <v>300793.29999999993</v>
      </c>
      <c r="P28" s="254">
        <f>M28-O28</f>
        <v>0</v>
      </c>
    </row>
    <row r="29" spans="1:16" ht="30" customHeight="1">
      <c r="A29" s="30" t="s">
        <v>86</v>
      </c>
      <c r="B29" s="14" t="s">
        <v>670</v>
      </c>
      <c r="C29" s="14" t="s">
        <v>655</v>
      </c>
      <c r="D29" s="14" t="s">
        <v>672</v>
      </c>
      <c r="E29" s="15" t="s">
        <v>665</v>
      </c>
      <c r="F29" s="23" t="s">
        <v>901</v>
      </c>
      <c r="G29" s="19" t="s">
        <v>844</v>
      </c>
      <c r="H29" s="17">
        <v>75097.39</v>
      </c>
      <c r="I29" s="17">
        <v>650.92</v>
      </c>
      <c r="J29" s="17">
        <v>62544.79</v>
      </c>
      <c r="K29" s="17">
        <v>3868.64</v>
      </c>
      <c r="L29" s="17">
        <v>8033.04</v>
      </c>
      <c r="M29" s="29">
        <f>K29+L29</f>
        <v>11901.68</v>
      </c>
      <c r="O29" s="254">
        <f>H29-I29-J29</f>
        <v>11901.68</v>
      </c>
      <c r="P29" s="254">
        <f>M29-O29</f>
        <v>0</v>
      </c>
    </row>
    <row r="30" spans="1:13" ht="39.75" customHeight="1">
      <c r="A30" s="32" t="s">
        <v>933</v>
      </c>
      <c r="B30" s="25"/>
      <c r="C30" s="25"/>
      <c r="D30" s="25"/>
      <c r="E30" s="25"/>
      <c r="F30" s="25"/>
      <c r="G30" s="33"/>
      <c r="H30" s="35">
        <f aca="true" t="shared" si="8" ref="H30:M30">SUM(H31)</f>
        <v>177511.58</v>
      </c>
      <c r="I30" s="35">
        <f t="shared" si="8"/>
        <v>13.37</v>
      </c>
      <c r="J30" s="34">
        <f t="shared" si="8"/>
        <v>153821.92</v>
      </c>
      <c r="K30" s="34">
        <f t="shared" si="8"/>
        <v>7684</v>
      </c>
      <c r="L30" s="34">
        <f t="shared" si="8"/>
        <v>15992.29</v>
      </c>
      <c r="M30" s="36">
        <f t="shared" si="8"/>
        <v>23676.29</v>
      </c>
    </row>
    <row r="31" spans="1:16" ht="30" customHeight="1">
      <c r="A31" s="30" t="s">
        <v>86</v>
      </c>
      <c r="B31" s="14" t="s">
        <v>651</v>
      </c>
      <c r="C31" s="14" t="s">
        <v>655</v>
      </c>
      <c r="D31" s="14" t="s">
        <v>673</v>
      </c>
      <c r="E31" s="15" t="s">
        <v>665</v>
      </c>
      <c r="F31" s="23" t="s">
        <v>902</v>
      </c>
      <c r="G31" s="19" t="s">
        <v>845</v>
      </c>
      <c r="H31" s="17">
        <v>177511.58</v>
      </c>
      <c r="I31" s="17">
        <v>13.37</v>
      </c>
      <c r="J31" s="17">
        <v>153821.92</v>
      </c>
      <c r="K31" s="17">
        <v>7684</v>
      </c>
      <c r="L31" s="17">
        <v>15992.29</v>
      </c>
      <c r="M31" s="29">
        <f>K31+L31</f>
        <v>23676.29</v>
      </c>
      <c r="O31" s="254">
        <f>H31-I31-J31</f>
        <v>23676.28999999998</v>
      </c>
      <c r="P31" s="254">
        <f>M31-O31</f>
        <v>0</v>
      </c>
    </row>
    <row r="32" spans="1:13" ht="39.75" customHeight="1">
      <c r="A32" s="32" t="s">
        <v>934</v>
      </c>
      <c r="B32" s="25"/>
      <c r="C32" s="25"/>
      <c r="D32" s="25"/>
      <c r="E32" s="25"/>
      <c r="F32" s="25"/>
      <c r="G32" s="33"/>
      <c r="H32" s="35">
        <f aca="true" t="shared" si="9" ref="H32:M32">SUM(H33)</f>
        <v>23590.44</v>
      </c>
      <c r="I32" s="35">
        <f t="shared" si="9"/>
        <v>0</v>
      </c>
      <c r="J32" s="34">
        <f t="shared" si="9"/>
        <v>0</v>
      </c>
      <c r="K32" s="34">
        <f t="shared" si="9"/>
        <v>23590.44</v>
      </c>
      <c r="L32" s="34">
        <f t="shared" si="9"/>
        <v>0</v>
      </c>
      <c r="M32" s="36">
        <f t="shared" si="9"/>
        <v>23590.44</v>
      </c>
    </row>
    <row r="33" spans="1:16" ht="30" customHeight="1">
      <c r="A33" s="30" t="s">
        <v>86</v>
      </c>
      <c r="B33" s="14" t="s">
        <v>651</v>
      </c>
      <c r="C33" s="14" t="s">
        <v>655</v>
      </c>
      <c r="D33" s="14" t="s">
        <v>674</v>
      </c>
      <c r="E33" s="15" t="s">
        <v>665</v>
      </c>
      <c r="F33" s="23" t="s">
        <v>903</v>
      </c>
      <c r="G33" s="18" t="s">
        <v>726</v>
      </c>
      <c r="H33" s="17">
        <v>23590.44</v>
      </c>
      <c r="I33" s="17">
        <v>0</v>
      </c>
      <c r="J33" s="17">
        <v>0</v>
      </c>
      <c r="K33" s="17">
        <v>23590.44</v>
      </c>
      <c r="L33" s="17">
        <v>0</v>
      </c>
      <c r="M33" s="29">
        <f>K33+L33</f>
        <v>23590.44</v>
      </c>
      <c r="O33" s="254">
        <f>H33-I33-J33</f>
        <v>23590.44</v>
      </c>
      <c r="P33" s="254">
        <f>M33-O33</f>
        <v>0</v>
      </c>
    </row>
    <row r="34" spans="1:13" ht="39.75" customHeight="1">
      <c r="A34" s="32" t="s">
        <v>935</v>
      </c>
      <c r="B34" s="25"/>
      <c r="C34" s="25"/>
      <c r="D34" s="25"/>
      <c r="E34" s="25"/>
      <c r="F34" s="25"/>
      <c r="G34" s="33"/>
      <c r="H34" s="35">
        <f aca="true" t="shared" si="10" ref="H34:M34">SUM(H35:H36)</f>
        <v>3348214.8200000003</v>
      </c>
      <c r="I34" s="35">
        <f t="shared" si="10"/>
        <v>359246.95999999996</v>
      </c>
      <c r="J34" s="34">
        <f t="shared" si="10"/>
        <v>2736837.1599999997</v>
      </c>
      <c r="K34" s="34">
        <f t="shared" si="10"/>
        <v>149016.66</v>
      </c>
      <c r="L34" s="34">
        <f t="shared" si="10"/>
        <v>103114.04000000001</v>
      </c>
      <c r="M34" s="36">
        <f t="shared" si="10"/>
        <v>252130.69999999998</v>
      </c>
    </row>
    <row r="35" spans="1:16" ht="30" customHeight="1">
      <c r="A35" s="30" t="s">
        <v>86</v>
      </c>
      <c r="B35" s="14" t="s">
        <v>675</v>
      </c>
      <c r="C35" s="14" t="s">
        <v>664</v>
      </c>
      <c r="D35" s="14" t="s">
        <v>846</v>
      </c>
      <c r="E35" s="15" t="s">
        <v>665</v>
      </c>
      <c r="F35" s="23" t="s">
        <v>904</v>
      </c>
      <c r="G35" s="19" t="s">
        <v>178</v>
      </c>
      <c r="H35" s="17">
        <v>2844288.89</v>
      </c>
      <c r="I35" s="17">
        <v>356992.98</v>
      </c>
      <c r="J35" s="17">
        <v>2371511.82</v>
      </c>
      <c r="K35" s="17">
        <v>93596.19</v>
      </c>
      <c r="L35" s="17">
        <v>22187.9</v>
      </c>
      <c r="M35" s="29">
        <f>K35+L35</f>
        <v>115784.09</v>
      </c>
      <c r="O35" s="254">
        <f>H35-I35-J35</f>
        <v>115784.09000000032</v>
      </c>
      <c r="P35" s="254">
        <f>M35-O35</f>
        <v>-3.2014213502407074E-10</v>
      </c>
    </row>
    <row r="36" spans="1:16" ht="30" customHeight="1">
      <c r="A36" s="30" t="s">
        <v>86</v>
      </c>
      <c r="B36" s="14" t="s">
        <v>675</v>
      </c>
      <c r="C36" s="14" t="s">
        <v>428</v>
      </c>
      <c r="D36" s="14" t="s">
        <v>847</v>
      </c>
      <c r="E36" s="15" t="s">
        <v>665</v>
      </c>
      <c r="F36" s="23" t="s">
        <v>905</v>
      </c>
      <c r="G36" s="19" t="s">
        <v>92</v>
      </c>
      <c r="H36" s="17">
        <v>503925.93</v>
      </c>
      <c r="I36" s="17">
        <v>2253.98</v>
      </c>
      <c r="J36" s="17">
        <v>365325.34</v>
      </c>
      <c r="K36" s="17">
        <v>55420.47</v>
      </c>
      <c r="L36" s="17">
        <v>80926.14</v>
      </c>
      <c r="M36" s="29">
        <f>K36+L36</f>
        <v>136346.61</v>
      </c>
      <c r="O36" s="254">
        <f>H36-I36-J36</f>
        <v>136346.61</v>
      </c>
      <c r="P36" s="254">
        <f>M36-O36</f>
        <v>0</v>
      </c>
    </row>
    <row r="37" spans="1:13" ht="39.75" customHeight="1">
      <c r="A37" s="32" t="s">
        <v>93</v>
      </c>
      <c r="B37" s="25"/>
      <c r="C37" s="25"/>
      <c r="D37" s="25"/>
      <c r="E37" s="25"/>
      <c r="F37" s="25"/>
      <c r="G37" s="33"/>
      <c r="H37" s="35">
        <f aca="true" t="shared" si="11" ref="H37:M37">SUM(H38:H47)</f>
        <v>4023018.86</v>
      </c>
      <c r="I37" s="35">
        <f t="shared" si="11"/>
        <v>223914.84999999998</v>
      </c>
      <c r="J37" s="34">
        <f t="shared" si="11"/>
        <v>3480057.53</v>
      </c>
      <c r="K37" s="34">
        <f t="shared" si="11"/>
        <v>137220.71</v>
      </c>
      <c r="L37" s="34">
        <f t="shared" si="11"/>
        <v>181825.77000000002</v>
      </c>
      <c r="M37" s="36">
        <f t="shared" si="11"/>
        <v>319046.48</v>
      </c>
    </row>
    <row r="38" spans="1:16" ht="30" customHeight="1">
      <c r="A38" s="30" t="s">
        <v>86</v>
      </c>
      <c r="B38" s="14" t="s">
        <v>848</v>
      </c>
      <c r="C38" s="14" t="s">
        <v>655</v>
      </c>
      <c r="D38" s="14" t="s">
        <v>852</v>
      </c>
      <c r="E38" s="15" t="s">
        <v>665</v>
      </c>
      <c r="F38" s="23" t="s">
        <v>906</v>
      </c>
      <c r="G38" s="19" t="s">
        <v>68</v>
      </c>
      <c r="H38" s="17">
        <v>447953.93</v>
      </c>
      <c r="I38" s="17">
        <v>16181.91</v>
      </c>
      <c r="J38" s="17">
        <v>395549.4</v>
      </c>
      <c r="K38" s="17">
        <v>24269.57</v>
      </c>
      <c r="L38" s="17">
        <v>11953.05</v>
      </c>
      <c r="M38" s="29">
        <f aca="true" t="shared" si="12" ref="M38:M47">K38+L38</f>
        <v>36222.619999999995</v>
      </c>
      <c r="O38" s="254">
        <f aca="true" t="shared" si="13" ref="O38:O47">H38-I38-J38</f>
        <v>36222.619999999995</v>
      </c>
      <c r="P38" s="254">
        <f aca="true" t="shared" si="14" ref="P38:P47">M38-O38</f>
        <v>0</v>
      </c>
    </row>
    <row r="39" spans="1:16" ht="30" customHeight="1">
      <c r="A39" s="30" t="s">
        <v>86</v>
      </c>
      <c r="B39" s="14" t="s">
        <v>848</v>
      </c>
      <c r="C39" s="14" t="s">
        <v>655</v>
      </c>
      <c r="D39" s="14" t="s">
        <v>853</v>
      </c>
      <c r="E39" s="15" t="s">
        <v>665</v>
      </c>
      <c r="F39" s="23" t="s">
        <v>907</v>
      </c>
      <c r="G39" s="19" t="s">
        <v>69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9">
        <f t="shared" si="12"/>
        <v>0</v>
      </c>
      <c r="O39" s="254">
        <f t="shared" si="13"/>
        <v>0</v>
      </c>
      <c r="P39" s="254">
        <f t="shared" si="14"/>
        <v>0</v>
      </c>
    </row>
    <row r="40" spans="1:16" ht="30" customHeight="1">
      <c r="A40" s="30" t="s">
        <v>86</v>
      </c>
      <c r="B40" s="14" t="s">
        <v>651</v>
      </c>
      <c r="C40" s="14" t="s">
        <v>655</v>
      </c>
      <c r="D40" s="14" t="s">
        <v>661</v>
      </c>
      <c r="E40" s="15" t="s">
        <v>665</v>
      </c>
      <c r="F40" s="23" t="s">
        <v>896</v>
      </c>
      <c r="G40" s="19" t="s">
        <v>313</v>
      </c>
      <c r="H40" s="17">
        <v>146138.05</v>
      </c>
      <c r="I40" s="17">
        <v>738.55</v>
      </c>
      <c r="J40" s="17">
        <v>127462.14</v>
      </c>
      <c r="K40" s="17">
        <v>13067.74</v>
      </c>
      <c r="L40" s="17">
        <v>4869.62</v>
      </c>
      <c r="M40" s="29">
        <f t="shared" si="12"/>
        <v>17937.36</v>
      </c>
      <c r="O40" s="254">
        <f t="shared" si="13"/>
        <v>17937.36</v>
      </c>
      <c r="P40" s="254">
        <f t="shared" si="14"/>
        <v>0</v>
      </c>
    </row>
    <row r="41" spans="1:16" ht="30" customHeight="1">
      <c r="A41" s="30" t="s">
        <v>86</v>
      </c>
      <c r="B41" s="14" t="s">
        <v>651</v>
      </c>
      <c r="C41" s="14" t="s">
        <v>655</v>
      </c>
      <c r="D41" s="14" t="s">
        <v>662</v>
      </c>
      <c r="E41" s="15" t="s">
        <v>665</v>
      </c>
      <c r="F41" s="23" t="s">
        <v>897</v>
      </c>
      <c r="G41" s="19" t="s">
        <v>314</v>
      </c>
      <c r="H41" s="17">
        <v>167752.75</v>
      </c>
      <c r="I41" s="17">
        <v>8627.64</v>
      </c>
      <c r="J41" s="17">
        <v>143216.42</v>
      </c>
      <c r="K41" s="17">
        <v>0</v>
      </c>
      <c r="L41" s="17">
        <v>15908.69</v>
      </c>
      <c r="M41" s="29">
        <f t="shared" si="12"/>
        <v>15908.69</v>
      </c>
      <c r="O41" s="254">
        <f t="shared" si="13"/>
        <v>15908.689999999973</v>
      </c>
      <c r="P41" s="254">
        <f t="shared" si="14"/>
        <v>2.7284841053187847E-11</v>
      </c>
    </row>
    <row r="42" spans="1:16" ht="30" customHeight="1">
      <c r="A42" s="30" t="s">
        <v>86</v>
      </c>
      <c r="B42" s="14" t="s">
        <v>651</v>
      </c>
      <c r="C42" s="14" t="s">
        <v>655</v>
      </c>
      <c r="D42" s="14" t="s">
        <v>663</v>
      </c>
      <c r="E42" s="15" t="s">
        <v>665</v>
      </c>
      <c r="F42" s="23" t="s">
        <v>898</v>
      </c>
      <c r="G42" s="19" t="s">
        <v>315</v>
      </c>
      <c r="H42" s="17">
        <v>167401.69</v>
      </c>
      <c r="I42" s="17">
        <v>7872.31</v>
      </c>
      <c r="J42" s="17">
        <v>124826.17</v>
      </c>
      <c r="K42" s="17">
        <v>2634.76</v>
      </c>
      <c r="L42" s="17">
        <v>32068.45</v>
      </c>
      <c r="M42" s="29">
        <f t="shared" si="12"/>
        <v>34703.21</v>
      </c>
      <c r="O42" s="254">
        <f t="shared" si="13"/>
        <v>34703.21000000001</v>
      </c>
      <c r="P42" s="254">
        <f t="shared" si="14"/>
        <v>0</v>
      </c>
    </row>
    <row r="43" spans="1:16" ht="30" customHeight="1">
      <c r="A43" s="30" t="s">
        <v>86</v>
      </c>
      <c r="B43" s="14" t="s">
        <v>651</v>
      </c>
      <c r="C43" s="14" t="s">
        <v>655</v>
      </c>
      <c r="D43" s="14" t="s">
        <v>854</v>
      </c>
      <c r="E43" s="15" t="s">
        <v>665</v>
      </c>
      <c r="F43" s="23" t="s">
        <v>908</v>
      </c>
      <c r="G43" s="19" t="s">
        <v>70</v>
      </c>
      <c r="H43" s="17">
        <v>2307437.74</v>
      </c>
      <c r="I43" s="17">
        <v>75191.17</v>
      </c>
      <c r="J43" s="17">
        <v>2044883.08</v>
      </c>
      <c r="K43" s="17">
        <v>93864.71</v>
      </c>
      <c r="L43" s="17">
        <v>93498.78</v>
      </c>
      <c r="M43" s="29">
        <f t="shared" si="12"/>
        <v>187363.49</v>
      </c>
      <c r="O43" s="254">
        <f t="shared" si="13"/>
        <v>187363.49000000022</v>
      </c>
      <c r="P43" s="254">
        <f t="shared" si="14"/>
        <v>-2.3283064365386963E-10</v>
      </c>
    </row>
    <row r="44" spans="1:16" ht="30" customHeight="1">
      <c r="A44" s="30" t="s">
        <v>86</v>
      </c>
      <c r="B44" s="14" t="s">
        <v>651</v>
      </c>
      <c r="C44" s="14" t="s">
        <v>851</v>
      </c>
      <c r="D44" s="14" t="s">
        <v>855</v>
      </c>
      <c r="E44" s="15" t="s">
        <v>665</v>
      </c>
      <c r="F44" s="23" t="s">
        <v>909</v>
      </c>
      <c r="G44" s="19" t="s">
        <v>71</v>
      </c>
      <c r="H44" s="17">
        <v>161235.86</v>
      </c>
      <c r="I44" s="17">
        <v>98064</v>
      </c>
      <c r="J44" s="17">
        <v>63171.86</v>
      </c>
      <c r="K44" s="17">
        <v>0</v>
      </c>
      <c r="L44" s="17">
        <v>0</v>
      </c>
      <c r="M44" s="29">
        <f t="shared" si="12"/>
        <v>0</v>
      </c>
      <c r="O44" s="254">
        <f t="shared" si="13"/>
        <v>0</v>
      </c>
      <c r="P44" s="254">
        <f t="shared" si="14"/>
        <v>0</v>
      </c>
    </row>
    <row r="45" spans="1:16" ht="30" customHeight="1">
      <c r="A45" s="30" t="s">
        <v>86</v>
      </c>
      <c r="B45" s="14" t="s">
        <v>849</v>
      </c>
      <c r="C45" s="14" t="s">
        <v>655</v>
      </c>
      <c r="D45" s="14" t="s">
        <v>856</v>
      </c>
      <c r="E45" s="15" t="s">
        <v>665</v>
      </c>
      <c r="F45" s="23" t="s">
        <v>197</v>
      </c>
      <c r="G45" s="18" t="s">
        <v>369</v>
      </c>
      <c r="H45" s="17">
        <v>275354.95</v>
      </c>
      <c r="I45" s="17">
        <v>4514.13</v>
      </c>
      <c r="J45" s="17">
        <v>263700.16</v>
      </c>
      <c r="K45" s="17">
        <v>329.27</v>
      </c>
      <c r="L45" s="17">
        <v>6811.39</v>
      </c>
      <c r="M45" s="29">
        <f t="shared" si="12"/>
        <v>7140.66</v>
      </c>
      <c r="O45" s="254">
        <f t="shared" si="13"/>
        <v>7140.660000000033</v>
      </c>
      <c r="P45" s="254">
        <f t="shared" si="14"/>
        <v>-3.2741809263825417E-11</v>
      </c>
    </row>
    <row r="46" spans="1:16" ht="30" customHeight="1">
      <c r="A46" s="30" t="s">
        <v>86</v>
      </c>
      <c r="B46" s="14" t="s">
        <v>849</v>
      </c>
      <c r="C46" s="14" t="s">
        <v>655</v>
      </c>
      <c r="D46" s="14" t="s">
        <v>857</v>
      </c>
      <c r="E46" s="15" t="s">
        <v>665</v>
      </c>
      <c r="F46" s="23" t="s">
        <v>198</v>
      </c>
      <c r="G46" s="18" t="s">
        <v>72</v>
      </c>
      <c r="H46" s="17">
        <v>311763.99</v>
      </c>
      <c r="I46" s="17">
        <v>12725.14</v>
      </c>
      <c r="J46" s="17">
        <v>279268.4</v>
      </c>
      <c r="K46" s="17">
        <v>3054.66</v>
      </c>
      <c r="L46" s="17">
        <v>16715.79</v>
      </c>
      <c r="M46" s="29">
        <f t="shared" si="12"/>
        <v>19770.45</v>
      </c>
      <c r="O46" s="254">
        <f t="shared" si="13"/>
        <v>19770.449999999953</v>
      </c>
      <c r="P46" s="254">
        <f t="shared" si="14"/>
        <v>4.729372449219227E-11</v>
      </c>
    </row>
    <row r="47" spans="1:16" ht="30" customHeight="1">
      <c r="A47" s="30" t="s">
        <v>86</v>
      </c>
      <c r="B47" s="14" t="s">
        <v>850</v>
      </c>
      <c r="C47" s="14" t="s">
        <v>655</v>
      </c>
      <c r="D47" s="14" t="s">
        <v>858</v>
      </c>
      <c r="E47" s="15" t="s">
        <v>665</v>
      </c>
      <c r="F47" s="23" t="s">
        <v>199</v>
      </c>
      <c r="G47" s="19" t="s">
        <v>323</v>
      </c>
      <c r="H47" s="17">
        <v>37979.9</v>
      </c>
      <c r="I47" s="17">
        <v>0</v>
      </c>
      <c r="J47" s="17">
        <v>37979.9</v>
      </c>
      <c r="K47" s="17">
        <v>0</v>
      </c>
      <c r="L47" s="17">
        <v>0</v>
      </c>
      <c r="M47" s="29">
        <f t="shared" si="12"/>
        <v>0</v>
      </c>
      <c r="O47" s="254">
        <f t="shared" si="13"/>
        <v>0</v>
      </c>
      <c r="P47" s="254">
        <f t="shared" si="14"/>
        <v>0</v>
      </c>
    </row>
    <row r="48" spans="1:13" ht="39.75" customHeight="1">
      <c r="A48" s="32" t="s">
        <v>94</v>
      </c>
      <c r="B48" s="25"/>
      <c r="C48" s="25"/>
      <c r="D48" s="25"/>
      <c r="E48" s="25"/>
      <c r="F48" s="25"/>
      <c r="G48" s="33"/>
      <c r="H48" s="35">
        <f aca="true" t="shared" si="15" ref="H48:M48">SUM(H49)</f>
        <v>398200.2</v>
      </c>
      <c r="I48" s="35">
        <f t="shared" si="15"/>
        <v>14122.03</v>
      </c>
      <c r="J48" s="34">
        <f t="shared" si="15"/>
        <v>374011.29</v>
      </c>
      <c r="K48" s="34">
        <f t="shared" si="15"/>
        <v>1147.48</v>
      </c>
      <c r="L48" s="34">
        <f t="shared" si="15"/>
        <v>8919.4</v>
      </c>
      <c r="M48" s="36">
        <f t="shared" si="15"/>
        <v>10066.88</v>
      </c>
    </row>
    <row r="49" spans="1:16" ht="30" customHeight="1">
      <c r="A49" s="30" t="s">
        <v>86</v>
      </c>
      <c r="B49" s="14" t="s">
        <v>850</v>
      </c>
      <c r="C49" s="14" t="s">
        <v>655</v>
      </c>
      <c r="D49" s="14" t="s">
        <v>385</v>
      </c>
      <c r="E49" s="15" t="s">
        <v>665</v>
      </c>
      <c r="F49" s="23" t="s">
        <v>200</v>
      </c>
      <c r="G49" s="19" t="s">
        <v>73</v>
      </c>
      <c r="H49" s="17">
        <v>398200.2</v>
      </c>
      <c r="I49" s="17">
        <v>14122.03</v>
      </c>
      <c r="J49" s="17">
        <v>374011.29</v>
      </c>
      <c r="K49" s="17">
        <v>1147.48</v>
      </c>
      <c r="L49" s="17">
        <v>8919.4</v>
      </c>
      <c r="M49" s="29">
        <f>K49+L49</f>
        <v>10066.88</v>
      </c>
      <c r="O49" s="254">
        <f>H49-I49-J49</f>
        <v>10066.880000000005</v>
      </c>
      <c r="P49" s="254">
        <f>M49-O49</f>
        <v>0</v>
      </c>
    </row>
    <row r="50" spans="1:13" ht="39.75" customHeight="1">
      <c r="A50" s="32" t="s">
        <v>95</v>
      </c>
      <c r="B50" s="25"/>
      <c r="C50" s="25"/>
      <c r="D50" s="25"/>
      <c r="E50" s="25"/>
      <c r="F50" s="25"/>
      <c r="G50" s="33"/>
      <c r="H50" s="35">
        <f aca="true" t="shared" si="16" ref="H50:M50">SUM(H51:H53)</f>
        <v>0</v>
      </c>
      <c r="I50" s="35">
        <f t="shared" si="16"/>
        <v>0</v>
      </c>
      <c r="J50" s="34">
        <f t="shared" si="16"/>
        <v>0</v>
      </c>
      <c r="K50" s="34">
        <f t="shared" si="16"/>
        <v>0</v>
      </c>
      <c r="L50" s="34">
        <f t="shared" si="16"/>
        <v>0</v>
      </c>
      <c r="M50" s="36">
        <f t="shared" si="16"/>
        <v>0</v>
      </c>
    </row>
    <row r="51" spans="1:16" ht="30" customHeight="1">
      <c r="A51" s="30" t="s">
        <v>86</v>
      </c>
      <c r="B51" s="14" t="s">
        <v>386</v>
      </c>
      <c r="C51" s="14" t="s">
        <v>406</v>
      </c>
      <c r="D51" s="14" t="s">
        <v>389</v>
      </c>
      <c r="E51" s="15" t="s">
        <v>665</v>
      </c>
      <c r="F51" s="23" t="s">
        <v>880</v>
      </c>
      <c r="G51" s="19" t="s">
        <v>916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29">
        <f>K51+L51</f>
        <v>0</v>
      </c>
      <c r="O51" s="254">
        <f>H51-I51-J51</f>
        <v>0</v>
      </c>
      <c r="P51" s="254">
        <f>M51-O51</f>
        <v>0</v>
      </c>
    </row>
    <row r="52" spans="1:16" ht="30" customHeight="1">
      <c r="A52" s="30" t="s">
        <v>86</v>
      </c>
      <c r="B52" s="14" t="s">
        <v>387</v>
      </c>
      <c r="C52" s="14" t="s">
        <v>406</v>
      </c>
      <c r="D52" s="14" t="s">
        <v>390</v>
      </c>
      <c r="E52" s="15" t="s">
        <v>665</v>
      </c>
      <c r="F52" s="23" t="s">
        <v>881</v>
      </c>
      <c r="G52" s="19" t="s">
        <v>917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29">
        <f>K52+L52</f>
        <v>0</v>
      </c>
      <c r="O52" s="254">
        <f>H52-I52-J52</f>
        <v>0</v>
      </c>
      <c r="P52" s="254">
        <f>M52-O52</f>
        <v>0</v>
      </c>
    </row>
    <row r="53" spans="1:16" ht="30" customHeight="1">
      <c r="A53" s="30" t="s">
        <v>86</v>
      </c>
      <c r="B53" s="14" t="s">
        <v>388</v>
      </c>
      <c r="C53" s="14" t="s">
        <v>406</v>
      </c>
      <c r="D53" s="14" t="s">
        <v>391</v>
      </c>
      <c r="E53" s="15" t="s">
        <v>665</v>
      </c>
      <c r="F53" s="23" t="s">
        <v>882</v>
      </c>
      <c r="G53" s="18" t="s">
        <v>918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9">
        <f>K53+L53</f>
        <v>0</v>
      </c>
      <c r="O53" s="254">
        <f>H53-I53-J53</f>
        <v>0</v>
      </c>
      <c r="P53" s="254">
        <f>M53-O53</f>
        <v>0</v>
      </c>
    </row>
    <row r="54" spans="1:13" ht="39.75" customHeight="1">
      <c r="A54" s="32" t="s">
        <v>96</v>
      </c>
      <c r="B54" s="25"/>
      <c r="C54" s="25"/>
      <c r="D54" s="25"/>
      <c r="E54" s="25"/>
      <c r="F54" s="25"/>
      <c r="G54" s="33"/>
      <c r="H54" s="35">
        <f aca="true" t="shared" si="17" ref="H54:M54">SUM(H55)</f>
        <v>0</v>
      </c>
      <c r="I54" s="35">
        <f t="shared" si="17"/>
        <v>0</v>
      </c>
      <c r="J54" s="34">
        <f t="shared" si="17"/>
        <v>0</v>
      </c>
      <c r="K54" s="34">
        <f t="shared" si="17"/>
        <v>0</v>
      </c>
      <c r="L54" s="34">
        <f t="shared" si="17"/>
        <v>0</v>
      </c>
      <c r="M54" s="36">
        <f t="shared" si="17"/>
        <v>0</v>
      </c>
    </row>
    <row r="55" spans="1:16" ht="30" customHeight="1">
      <c r="A55" s="30" t="s">
        <v>86</v>
      </c>
      <c r="B55" s="14" t="s">
        <v>392</v>
      </c>
      <c r="C55" s="14" t="s">
        <v>406</v>
      </c>
      <c r="D55" s="14" t="s">
        <v>393</v>
      </c>
      <c r="E55" s="15" t="s">
        <v>665</v>
      </c>
      <c r="F55" s="23" t="s">
        <v>883</v>
      </c>
      <c r="G55" s="19" t="s">
        <v>717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9">
        <f>K55+L55</f>
        <v>0</v>
      </c>
      <c r="O55" s="254">
        <f>H55-I55-J55</f>
        <v>0</v>
      </c>
      <c r="P55" s="254">
        <f>M55-O55</f>
        <v>0</v>
      </c>
    </row>
    <row r="56" spans="1:13" ht="15" customHeight="1" thickBot="1">
      <c r="A56" s="167"/>
      <c r="B56" s="168"/>
      <c r="C56" s="168"/>
      <c r="D56" s="168"/>
      <c r="E56" s="168"/>
      <c r="F56" s="168"/>
      <c r="G56" s="169"/>
      <c r="H56" s="170"/>
      <c r="I56" s="170"/>
      <c r="J56" s="170"/>
      <c r="K56" s="170"/>
      <c r="L56" s="170"/>
      <c r="M56" s="171"/>
    </row>
    <row r="57" spans="1:13" ht="13.5" thickTop="1">
      <c r="A57" s="21"/>
      <c r="B57" s="21"/>
      <c r="C57" s="21"/>
      <c r="D57" s="21"/>
      <c r="E57" s="21"/>
      <c r="F57" s="21"/>
      <c r="G57" s="21"/>
      <c r="H57" s="21"/>
      <c r="I57" s="21"/>
      <c r="J57" s="8"/>
      <c r="K57" s="8"/>
      <c r="L57" s="8"/>
      <c r="M57" s="7"/>
    </row>
    <row r="58" spans="1:13" ht="18">
      <c r="A58" s="6"/>
      <c r="B58" s="6"/>
      <c r="C58" s="6"/>
      <c r="D58" s="6"/>
      <c r="E58" s="6"/>
      <c r="F58" s="6"/>
      <c r="G58" s="8"/>
      <c r="H58" s="8"/>
      <c r="I58" s="8"/>
      <c r="J58" s="8"/>
      <c r="K58" s="8"/>
      <c r="L58" s="8"/>
      <c r="M58" s="7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 t="s">
        <v>723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</sheetData>
  <mergeCells count="10">
    <mergeCell ref="O7:Q7"/>
    <mergeCell ref="K8:M8"/>
    <mergeCell ref="A3:M3"/>
    <mergeCell ref="A5:G5"/>
    <mergeCell ref="A7:E9"/>
    <mergeCell ref="A6:H6"/>
    <mergeCell ref="H7:M7"/>
    <mergeCell ref="H8:H9"/>
    <mergeCell ref="I8:I9"/>
    <mergeCell ref="J8:J9"/>
  </mergeCells>
  <printOptions horizontalCentered="1"/>
  <pageMargins left="0" right="0" top="0.5511811023622047" bottom="0.4724409448818898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/&amp;N&amp;R&amp;"Arial,Negrito"&amp;12CAA/2003/CNS/ABR/&amp;F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37"/>
  <sheetViews>
    <sheetView zoomScale="50" zoomScaleNormal="50" workbookViewId="0" topLeftCell="A1">
      <selection activeCell="Q36" sqref="Q36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6.8515625" style="0" hidden="1" customWidth="1"/>
    <col min="8" max="8" width="101.8515625" style="0" customWidth="1"/>
    <col min="9" max="13" width="27.7109375" style="0" customWidth="1"/>
    <col min="14" max="14" width="27.7109375" style="2" customWidth="1"/>
    <col min="15" max="15" width="2.00390625" style="0" customWidth="1"/>
    <col min="16" max="16" width="27.28125" style="0" customWidth="1"/>
    <col min="17" max="17" width="33.28125" style="0" customWidth="1"/>
    <col min="18" max="18" width="33.00390625" style="0" customWidth="1"/>
  </cols>
  <sheetData>
    <row r="1" spans="1:16" ht="39.75" customHeight="1">
      <c r="A1" s="182" t="s">
        <v>397</v>
      </c>
      <c r="B1" s="5"/>
      <c r="C1" s="5"/>
      <c r="D1" s="5"/>
      <c r="E1" s="5"/>
      <c r="F1" s="5"/>
      <c r="G1" s="5"/>
      <c r="H1" s="39"/>
      <c r="I1" s="40"/>
      <c r="J1" s="40"/>
      <c r="K1" s="40"/>
      <c r="L1" s="40"/>
      <c r="M1" s="41"/>
      <c r="N1" s="40"/>
      <c r="O1" s="41"/>
      <c r="P1" s="41"/>
    </row>
    <row r="2" spans="1:16" ht="24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0"/>
      <c r="O2" s="41"/>
      <c r="P2" s="41"/>
    </row>
    <row r="3" spans="1:16" ht="39.75" customHeight="1">
      <c r="A3" s="303" t="s">
        <v>841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41"/>
      <c r="P3" s="41"/>
    </row>
    <row r="4" spans="1:16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262"/>
      <c r="M4" s="41"/>
      <c r="N4" s="40"/>
      <c r="O4" s="41"/>
      <c r="P4" s="41"/>
    </row>
    <row r="5" spans="1:16" ht="39.75" customHeight="1">
      <c r="A5" s="304" t="s">
        <v>98</v>
      </c>
      <c r="B5" s="304"/>
      <c r="C5" s="304"/>
      <c r="D5" s="304"/>
      <c r="E5" s="304"/>
      <c r="F5" s="304"/>
      <c r="G5" s="304"/>
      <c r="H5" s="304"/>
      <c r="I5" s="47"/>
      <c r="J5" s="244"/>
      <c r="K5" s="244"/>
      <c r="L5" s="244"/>
      <c r="M5" s="244"/>
      <c r="N5" s="47"/>
      <c r="O5" s="47"/>
      <c r="P5" s="41"/>
    </row>
    <row r="6" spans="1:16" ht="8.25" customHeight="1">
      <c r="A6" s="47"/>
      <c r="B6" s="47"/>
      <c r="C6" s="47"/>
      <c r="D6" s="47"/>
      <c r="E6" s="47"/>
      <c r="F6" s="47"/>
      <c r="G6" s="47"/>
      <c r="H6" s="47"/>
      <c r="I6" s="47"/>
      <c r="J6" s="50"/>
      <c r="K6" s="50"/>
      <c r="L6" s="50"/>
      <c r="M6" s="41"/>
      <c r="N6" s="40"/>
      <c r="O6" s="41"/>
      <c r="P6" s="41"/>
    </row>
    <row r="7" spans="1:16" ht="39.75" customHeight="1" thickBot="1">
      <c r="A7" s="318" t="s">
        <v>751</v>
      </c>
      <c r="B7" s="318"/>
      <c r="C7" s="318"/>
      <c r="D7" s="318"/>
      <c r="E7" s="318"/>
      <c r="F7" s="318"/>
      <c r="G7" s="318"/>
      <c r="H7" s="318"/>
      <c r="I7" s="47"/>
      <c r="J7" s="116"/>
      <c r="K7" s="48"/>
      <c r="L7" s="48"/>
      <c r="M7" s="49"/>
      <c r="N7" s="183" t="s">
        <v>724</v>
      </c>
      <c r="O7" s="41"/>
      <c r="P7" s="41"/>
    </row>
    <row r="8" spans="1:18" ht="34.5" customHeight="1" thickTop="1">
      <c r="A8" s="319" t="s">
        <v>733</v>
      </c>
      <c r="B8" s="320"/>
      <c r="C8" s="320"/>
      <c r="D8" s="320"/>
      <c r="E8" s="320"/>
      <c r="F8" s="321"/>
      <c r="G8" s="191"/>
      <c r="H8" s="268"/>
      <c r="I8" s="311" t="s">
        <v>754</v>
      </c>
      <c r="J8" s="311"/>
      <c r="K8" s="311"/>
      <c r="L8" s="311"/>
      <c r="M8" s="311"/>
      <c r="N8" s="312"/>
      <c r="O8" s="41"/>
      <c r="P8" s="316" t="s">
        <v>921</v>
      </c>
      <c r="Q8" s="316"/>
      <c r="R8" s="316"/>
    </row>
    <row r="9" spans="1:18" ht="34.5" customHeight="1">
      <c r="A9" s="322"/>
      <c r="B9" s="323"/>
      <c r="C9" s="323"/>
      <c r="D9" s="323"/>
      <c r="E9" s="323"/>
      <c r="F9" s="324"/>
      <c r="G9" s="192"/>
      <c r="H9" s="270" t="s">
        <v>79</v>
      </c>
      <c r="I9" s="313" t="s">
        <v>784</v>
      </c>
      <c r="J9" s="313" t="s">
        <v>785</v>
      </c>
      <c r="K9" s="313" t="s">
        <v>753</v>
      </c>
      <c r="L9" s="313" t="s">
        <v>396</v>
      </c>
      <c r="M9" s="313"/>
      <c r="N9" s="314"/>
      <c r="O9" s="41"/>
      <c r="P9" s="282" t="s">
        <v>922</v>
      </c>
      <c r="Q9" s="282" t="s">
        <v>923</v>
      </c>
      <c r="R9" s="282" t="s">
        <v>924</v>
      </c>
    </row>
    <row r="10" spans="1:18" ht="34.5" customHeight="1" thickBot="1">
      <c r="A10" s="325"/>
      <c r="B10" s="326"/>
      <c r="C10" s="326"/>
      <c r="D10" s="326"/>
      <c r="E10" s="326"/>
      <c r="F10" s="327"/>
      <c r="G10" s="193"/>
      <c r="H10" s="272"/>
      <c r="I10" s="315"/>
      <c r="J10" s="315"/>
      <c r="K10" s="315"/>
      <c r="L10" s="265" t="s">
        <v>395</v>
      </c>
      <c r="M10" s="265" t="s">
        <v>399</v>
      </c>
      <c r="N10" s="266" t="s">
        <v>462</v>
      </c>
      <c r="O10" s="41"/>
      <c r="P10" s="289">
        <f>SUM(K12)-P13-Q13</f>
        <v>258526727.16999993</v>
      </c>
      <c r="Q10" s="290">
        <f>SUM(L12)-L19-L24</f>
        <v>3437773.079999998</v>
      </c>
      <c r="R10" s="290">
        <f>SUM(J13)+J16</f>
        <v>200763631.49</v>
      </c>
    </row>
    <row r="11" spans="1:18" ht="9.75" customHeight="1" thickBot="1" thickTop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41"/>
      <c r="P11" s="1"/>
      <c r="Q11" s="1"/>
      <c r="R11" s="1"/>
    </row>
    <row r="12" spans="1:18" ht="39.75" customHeight="1" thickTop="1">
      <c r="A12" s="119" t="s">
        <v>181</v>
      </c>
      <c r="B12" s="120"/>
      <c r="C12" s="120"/>
      <c r="D12" s="120"/>
      <c r="E12" s="120"/>
      <c r="F12" s="120"/>
      <c r="G12" s="120"/>
      <c r="H12" s="121"/>
      <c r="I12" s="122">
        <f aca="true" t="shared" si="0" ref="I12:N12">SUM(I16+I25+I29+I33+I38+I43+I45+I55+I64+I69+I76+I80+I82+I84)</f>
        <v>989397442.38</v>
      </c>
      <c r="J12" s="123">
        <f t="shared" si="0"/>
        <v>200763631.49000004</v>
      </c>
      <c r="K12" s="123">
        <f t="shared" si="0"/>
        <v>273751050.25999993</v>
      </c>
      <c r="L12" s="123">
        <f t="shared" si="0"/>
        <v>32919831.139999997</v>
      </c>
      <c r="M12" s="123">
        <f t="shared" si="0"/>
        <v>481967242.20000005</v>
      </c>
      <c r="N12" s="124">
        <f t="shared" si="0"/>
        <v>514887073.3400001</v>
      </c>
      <c r="O12" s="41"/>
      <c r="P12" s="288" t="s">
        <v>920</v>
      </c>
      <c r="Q12" s="288" t="s">
        <v>4</v>
      </c>
      <c r="R12" s="295" t="s">
        <v>90</v>
      </c>
    </row>
    <row r="13" spans="1:18" ht="39.75" customHeight="1">
      <c r="A13" s="125" t="s">
        <v>99</v>
      </c>
      <c r="B13" s="82"/>
      <c r="C13" s="82"/>
      <c r="D13" s="82"/>
      <c r="E13" s="82"/>
      <c r="F13" s="82"/>
      <c r="G13" s="82"/>
      <c r="H13" s="83"/>
      <c r="I13" s="34">
        <f aca="true" t="shared" si="1" ref="I13:N13">SUM(I25+I29+I33+I38+I43+I45+I55+I64+I69+I76+I80+I82+I84)</f>
        <v>944656984.88</v>
      </c>
      <c r="J13" s="35">
        <f t="shared" si="1"/>
        <v>200750634.60000002</v>
      </c>
      <c r="K13" s="35">
        <f t="shared" si="1"/>
        <v>258505647.72999993</v>
      </c>
      <c r="L13" s="35">
        <f t="shared" si="1"/>
        <v>3437773.08</v>
      </c>
      <c r="M13" s="35">
        <f t="shared" si="1"/>
        <v>481967242.20000005</v>
      </c>
      <c r="N13" s="36">
        <f t="shared" si="1"/>
        <v>485405015.28000015</v>
      </c>
      <c r="O13" s="41"/>
      <c r="P13" s="279">
        <f>12421488.15-0</f>
        <v>12421488.15</v>
      </c>
      <c r="Q13" s="279">
        <v>2802834.94</v>
      </c>
      <c r="R13" s="296">
        <v>29564204.91</v>
      </c>
    </row>
    <row r="14" spans="1:19" ht="39.75" customHeight="1">
      <c r="A14" s="131" t="s">
        <v>172</v>
      </c>
      <c r="B14" s="82"/>
      <c r="C14" s="82"/>
      <c r="D14" s="82"/>
      <c r="E14" s="82"/>
      <c r="F14" s="82"/>
      <c r="G14" s="82"/>
      <c r="H14" s="83"/>
      <c r="I14" s="34">
        <f aca="true" t="shared" si="2" ref="I14:N14">SUM(I55)</f>
        <v>436442026.69</v>
      </c>
      <c r="J14" s="34">
        <f t="shared" si="2"/>
        <v>131923277.02000003</v>
      </c>
      <c r="K14" s="34">
        <f t="shared" si="2"/>
        <v>15064825.29</v>
      </c>
      <c r="L14" s="34">
        <f t="shared" si="2"/>
        <v>1971582.05</v>
      </c>
      <c r="M14" s="34">
        <f t="shared" si="2"/>
        <v>287482342.33000004</v>
      </c>
      <c r="N14" s="36">
        <f t="shared" si="2"/>
        <v>289453924.38000005</v>
      </c>
      <c r="O14" s="41"/>
      <c r="P14" s="41"/>
      <c r="Q14" s="293" t="s">
        <v>91</v>
      </c>
      <c r="R14" s="294">
        <f>SUM(N24)-R13</f>
        <v>-82146.85000000149</v>
      </c>
      <c r="S14" s="292" t="s">
        <v>752</v>
      </c>
    </row>
    <row r="15" spans="1:16" ht="9.75" customHeight="1">
      <c r="A15" s="126"/>
      <c r="B15" s="84"/>
      <c r="C15" s="84"/>
      <c r="D15" s="84"/>
      <c r="E15" s="84"/>
      <c r="F15" s="84"/>
      <c r="G15" s="84"/>
      <c r="H15" s="84"/>
      <c r="I15" s="85"/>
      <c r="J15" s="85"/>
      <c r="K15" s="85"/>
      <c r="L15" s="85"/>
      <c r="M15" s="85"/>
      <c r="N15" s="127"/>
      <c r="O15" s="41"/>
      <c r="P15" s="41"/>
    </row>
    <row r="16" spans="1:16" ht="39.75" customHeight="1">
      <c r="A16" s="32" t="s">
        <v>59</v>
      </c>
      <c r="B16" s="25"/>
      <c r="C16" s="25"/>
      <c r="D16" s="25"/>
      <c r="E16" s="25"/>
      <c r="F16" s="25"/>
      <c r="G16" s="25"/>
      <c r="H16" s="33"/>
      <c r="I16" s="34">
        <f aca="true" t="shared" si="3" ref="I16:N16">SUM(I17:I24)</f>
        <v>44740457.5</v>
      </c>
      <c r="J16" s="35">
        <f t="shared" si="3"/>
        <v>12996.89</v>
      </c>
      <c r="K16" s="35">
        <f t="shared" si="3"/>
        <v>15245402.53</v>
      </c>
      <c r="L16" s="35">
        <f t="shared" si="3"/>
        <v>29482058.06</v>
      </c>
      <c r="M16" s="35">
        <f t="shared" si="3"/>
        <v>0</v>
      </c>
      <c r="N16" s="36">
        <f t="shared" si="3"/>
        <v>29482058.06</v>
      </c>
      <c r="O16" s="41"/>
      <c r="P16" s="41"/>
    </row>
    <row r="17" spans="1:17" ht="30" customHeight="1">
      <c r="A17" s="71" t="s">
        <v>85</v>
      </c>
      <c r="B17" s="62" t="s">
        <v>88</v>
      </c>
      <c r="C17" s="62" t="s">
        <v>653</v>
      </c>
      <c r="D17" s="62" t="s">
        <v>657</v>
      </c>
      <c r="E17" s="62" t="s">
        <v>665</v>
      </c>
      <c r="F17" s="61"/>
      <c r="G17" s="61" t="s">
        <v>174</v>
      </c>
      <c r="H17" s="72" t="s">
        <v>76</v>
      </c>
      <c r="I17" s="73">
        <v>4196.07</v>
      </c>
      <c r="J17" s="73">
        <v>4196.07</v>
      </c>
      <c r="K17" s="73">
        <v>0</v>
      </c>
      <c r="L17" s="73">
        <v>0</v>
      </c>
      <c r="M17" s="73">
        <v>0</v>
      </c>
      <c r="N17" s="128">
        <f>SUM(L17:M17)</f>
        <v>0</v>
      </c>
      <c r="O17" s="41"/>
      <c r="P17" s="250">
        <f>I17-J17-K17</f>
        <v>0</v>
      </c>
      <c r="Q17" s="254">
        <f>N17-P17</f>
        <v>0</v>
      </c>
    </row>
    <row r="18" spans="1:17" ht="30" customHeight="1">
      <c r="A18" s="71" t="s">
        <v>86</v>
      </c>
      <c r="B18" s="62" t="s">
        <v>89</v>
      </c>
      <c r="C18" s="62" t="s">
        <v>654</v>
      </c>
      <c r="D18" s="62" t="s">
        <v>659</v>
      </c>
      <c r="E18" s="62" t="s">
        <v>665</v>
      </c>
      <c r="F18" s="61"/>
      <c r="G18" s="61" t="s">
        <v>884</v>
      </c>
      <c r="H18" s="117" t="s">
        <v>783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128">
        <f aca="true" t="shared" si="4" ref="N18:N26">SUM(L18:M18)</f>
        <v>0</v>
      </c>
      <c r="O18" s="41"/>
      <c r="P18" s="250">
        <f aca="true" t="shared" si="5" ref="P18:P24">I18-J18-K18</f>
        <v>0</v>
      </c>
      <c r="Q18" s="254">
        <f aca="true" t="shared" si="6" ref="Q18:Q24">N18-P18</f>
        <v>0</v>
      </c>
    </row>
    <row r="19" spans="1:17" ht="30" customHeight="1">
      <c r="A19" s="71" t="s">
        <v>86</v>
      </c>
      <c r="B19" s="62" t="s">
        <v>89</v>
      </c>
      <c r="C19" s="62" t="s">
        <v>654</v>
      </c>
      <c r="D19" s="62" t="s">
        <v>658</v>
      </c>
      <c r="E19" s="62" t="s">
        <v>665</v>
      </c>
      <c r="F19" s="61"/>
      <c r="G19" s="61" t="s">
        <v>173</v>
      </c>
      <c r="H19" s="72" t="s">
        <v>60</v>
      </c>
      <c r="I19" s="73">
        <v>12451368.41</v>
      </c>
      <c r="J19" s="73">
        <v>8800.82</v>
      </c>
      <c r="K19" s="73">
        <v>12442567.59</v>
      </c>
      <c r="L19" s="73">
        <v>0</v>
      </c>
      <c r="M19" s="73">
        <v>0</v>
      </c>
      <c r="N19" s="128">
        <f t="shared" si="4"/>
        <v>0</v>
      </c>
      <c r="O19" s="41"/>
      <c r="P19" s="250">
        <f t="shared" si="5"/>
        <v>0</v>
      </c>
      <c r="Q19" s="254">
        <f t="shared" si="6"/>
        <v>0</v>
      </c>
    </row>
    <row r="20" spans="1:17" ht="30" customHeight="1">
      <c r="A20" s="71" t="s">
        <v>86</v>
      </c>
      <c r="B20" s="62" t="s">
        <v>650</v>
      </c>
      <c r="C20" s="62" t="s">
        <v>654</v>
      </c>
      <c r="D20" s="62" t="s">
        <v>660</v>
      </c>
      <c r="E20" s="62" t="s">
        <v>665</v>
      </c>
      <c r="F20" s="61"/>
      <c r="G20" s="61" t="s">
        <v>895</v>
      </c>
      <c r="H20" s="74" t="s">
        <v>868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128">
        <f t="shared" si="4"/>
        <v>0</v>
      </c>
      <c r="O20" s="41"/>
      <c r="P20" s="250">
        <f t="shared" si="5"/>
        <v>0</v>
      </c>
      <c r="Q20" s="254">
        <f t="shared" si="6"/>
        <v>0</v>
      </c>
    </row>
    <row r="21" spans="1:17" ht="30" customHeight="1">
      <c r="A21" s="71" t="s">
        <v>86</v>
      </c>
      <c r="B21" s="62" t="s">
        <v>651</v>
      </c>
      <c r="C21" s="62" t="s">
        <v>655</v>
      </c>
      <c r="D21" s="62" t="s">
        <v>817</v>
      </c>
      <c r="E21" s="62" t="s">
        <v>665</v>
      </c>
      <c r="F21" s="61"/>
      <c r="G21" s="61" t="s">
        <v>201</v>
      </c>
      <c r="H21" s="72" t="s">
        <v>869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128">
        <f t="shared" si="4"/>
        <v>0</v>
      </c>
      <c r="O21" s="41"/>
      <c r="P21" s="250">
        <f t="shared" si="5"/>
        <v>0</v>
      </c>
      <c r="Q21" s="254">
        <f t="shared" si="6"/>
        <v>0</v>
      </c>
    </row>
    <row r="22" spans="1:17" ht="30" customHeight="1">
      <c r="A22" s="71" t="s">
        <v>86</v>
      </c>
      <c r="B22" s="62" t="s">
        <v>651</v>
      </c>
      <c r="C22" s="62" t="s">
        <v>816</v>
      </c>
      <c r="D22" s="62" t="s">
        <v>818</v>
      </c>
      <c r="E22" s="62" t="s">
        <v>665</v>
      </c>
      <c r="F22" s="61"/>
      <c r="G22" s="61" t="s">
        <v>202</v>
      </c>
      <c r="H22" s="72" t="s">
        <v>870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128">
        <f t="shared" si="4"/>
        <v>0</v>
      </c>
      <c r="O22" s="41"/>
      <c r="P22" s="250">
        <f t="shared" si="5"/>
        <v>0</v>
      </c>
      <c r="Q22" s="254">
        <f t="shared" si="6"/>
        <v>0</v>
      </c>
    </row>
    <row r="23" spans="1:17" ht="30" customHeight="1">
      <c r="A23" s="71" t="s">
        <v>86</v>
      </c>
      <c r="B23" s="62" t="s">
        <v>651</v>
      </c>
      <c r="C23" s="62" t="s">
        <v>655</v>
      </c>
      <c r="D23" s="62" t="s">
        <v>819</v>
      </c>
      <c r="E23" s="62" t="s">
        <v>665</v>
      </c>
      <c r="F23" s="61"/>
      <c r="G23" s="61" t="s">
        <v>203</v>
      </c>
      <c r="H23" s="74" t="s">
        <v>871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128">
        <f t="shared" si="4"/>
        <v>0</v>
      </c>
      <c r="O23" s="41"/>
      <c r="P23" s="250">
        <f t="shared" si="5"/>
        <v>0</v>
      </c>
      <c r="Q23" s="254">
        <f t="shared" si="6"/>
        <v>0</v>
      </c>
    </row>
    <row r="24" spans="1:17" ht="30" customHeight="1">
      <c r="A24" s="71" t="s">
        <v>87</v>
      </c>
      <c r="B24" s="62" t="s">
        <v>652</v>
      </c>
      <c r="C24" s="62" t="s">
        <v>656</v>
      </c>
      <c r="D24" s="62" t="s">
        <v>664</v>
      </c>
      <c r="E24" s="62" t="s">
        <v>665</v>
      </c>
      <c r="F24" s="61"/>
      <c r="G24" s="61" t="s">
        <v>899</v>
      </c>
      <c r="H24" s="74" t="s">
        <v>123</v>
      </c>
      <c r="I24" s="73">
        <v>32284893.02</v>
      </c>
      <c r="J24" s="73">
        <v>0</v>
      </c>
      <c r="K24" s="73">
        <v>2802834.94</v>
      </c>
      <c r="L24" s="73">
        <v>29482058.06</v>
      </c>
      <c r="M24" s="73">
        <v>0</v>
      </c>
      <c r="N24" s="128">
        <f t="shared" si="4"/>
        <v>29482058.06</v>
      </c>
      <c r="O24" s="41"/>
      <c r="P24" s="250">
        <f t="shared" si="5"/>
        <v>29482058.08</v>
      </c>
      <c r="Q24" s="254">
        <f t="shared" si="6"/>
        <v>-0.019999999552965164</v>
      </c>
    </row>
    <row r="25" spans="1:16" ht="39.75" customHeight="1">
      <c r="A25" s="32" t="s">
        <v>860</v>
      </c>
      <c r="B25" s="25"/>
      <c r="C25" s="25"/>
      <c r="D25" s="25"/>
      <c r="E25" s="25"/>
      <c r="F25" s="25"/>
      <c r="G25" s="25"/>
      <c r="H25" s="33"/>
      <c r="I25" s="35">
        <f aca="true" t="shared" si="7" ref="I25:N25">SUM(I26:I28)</f>
        <v>4400962.27</v>
      </c>
      <c r="J25" s="35">
        <f t="shared" si="7"/>
        <v>109316.07</v>
      </c>
      <c r="K25" s="35">
        <f t="shared" si="7"/>
        <v>3359602.05</v>
      </c>
      <c r="L25" s="35">
        <f t="shared" si="7"/>
        <v>47879</v>
      </c>
      <c r="M25" s="35">
        <f t="shared" si="7"/>
        <v>884165.15</v>
      </c>
      <c r="N25" s="36">
        <f t="shared" si="7"/>
        <v>932044.15</v>
      </c>
      <c r="O25" s="86"/>
      <c r="P25" s="86"/>
    </row>
    <row r="26" spans="1:17" ht="30" customHeight="1">
      <c r="A26" s="69" t="s">
        <v>86</v>
      </c>
      <c r="B26" s="59" t="s">
        <v>651</v>
      </c>
      <c r="C26" s="59" t="s">
        <v>655</v>
      </c>
      <c r="D26" s="59" t="s">
        <v>817</v>
      </c>
      <c r="E26" s="59" t="s">
        <v>665</v>
      </c>
      <c r="F26" s="60"/>
      <c r="G26" s="60" t="s">
        <v>201</v>
      </c>
      <c r="H26" s="72" t="s">
        <v>869</v>
      </c>
      <c r="I26" s="73">
        <v>2818569.1</v>
      </c>
      <c r="J26" s="73">
        <v>14211.15</v>
      </c>
      <c r="K26" s="73">
        <v>2158143.52</v>
      </c>
      <c r="L26" s="73">
        <v>47879</v>
      </c>
      <c r="M26" s="73">
        <v>598335.43</v>
      </c>
      <c r="N26" s="128">
        <f t="shared" si="4"/>
        <v>646214.43</v>
      </c>
      <c r="O26" s="41"/>
      <c r="P26" s="250">
        <f>I26-J26-K26</f>
        <v>646214.4300000002</v>
      </c>
      <c r="Q26" s="254">
        <f>N26-P26</f>
        <v>0</v>
      </c>
    </row>
    <row r="27" spans="1:17" ht="30" customHeight="1">
      <c r="A27" s="69" t="s">
        <v>86</v>
      </c>
      <c r="B27" s="59" t="s">
        <v>651</v>
      </c>
      <c r="C27" s="59" t="s">
        <v>816</v>
      </c>
      <c r="D27" s="59" t="s">
        <v>818</v>
      </c>
      <c r="E27" s="59" t="s">
        <v>665</v>
      </c>
      <c r="F27" s="60"/>
      <c r="G27" s="60" t="s">
        <v>202</v>
      </c>
      <c r="H27" s="72" t="s">
        <v>870</v>
      </c>
      <c r="I27" s="73">
        <v>412208.36</v>
      </c>
      <c r="J27" s="73">
        <v>36406.73</v>
      </c>
      <c r="K27" s="73">
        <v>358209.63</v>
      </c>
      <c r="L27" s="73">
        <v>0</v>
      </c>
      <c r="M27" s="73">
        <v>17592</v>
      </c>
      <c r="N27" s="128">
        <f>SUM(L27:M27)</f>
        <v>17592</v>
      </c>
      <c r="O27" s="41"/>
      <c r="P27" s="250">
        <f>I27-J27-K27</f>
        <v>17592</v>
      </c>
      <c r="Q27" s="254">
        <f>N27-P27</f>
        <v>0</v>
      </c>
    </row>
    <row r="28" spans="1:17" ht="30" customHeight="1">
      <c r="A28" s="69" t="s">
        <v>86</v>
      </c>
      <c r="B28" s="59" t="s">
        <v>651</v>
      </c>
      <c r="C28" s="59" t="s">
        <v>655</v>
      </c>
      <c r="D28" s="59" t="s">
        <v>819</v>
      </c>
      <c r="E28" s="59" t="s">
        <v>665</v>
      </c>
      <c r="F28" s="60"/>
      <c r="G28" s="60" t="s">
        <v>203</v>
      </c>
      <c r="H28" s="74" t="s">
        <v>871</v>
      </c>
      <c r="I28" s="73">
        <v>1170184.81</v>
      </c>
      <c r="J28" s="73">
        <v>58698.19</v>
      </c>
      <c r="K28" s="73">
        <v>843248.9</v>
      </c>
      <c r="L28" s="73">
        <v>0</v>
      </c>
      <c r="M28" s="73">
        <v>268237.72</v>
      </c>
      <c r="N28" s="128">
        <f>SUM(L28:M28)</f>
        <v>268237.72</v>
      </c>
      <c r="O28" s="41"/>
      <c r="P28" s="250">
        <f>I28-J28-K28</f>
        <v>268237.7200000001</v>
      </c>
      <c r="Q28" s="254">
        <f>N28-P28</f>
        <v>0</v>
      </c>
    </row>
    <row r="29" spans="1:17" ht="39.75" customHeight="1">
      <c r="A29" s="32" t="s">
        <v>861</v>
      </c>
      <c r="B29" s="25"/>
      <c r="C29" s="25"/>
      <c r="D29" s="25"/>
      <c r="E29" s="25"/>
      <c r="F29" s="25"/>
      <c r="G29" s="25"/>
      <c r="H29" s="33"/>
      <c r="I29" s="35">
        <f aca="true" t="shared" si="8" ref="I29:N29">SUM(I30:I32)</f>
        <v>12873520.51</v>
      </c>
      <c r="J29" s="35">
        <f t="shared" si="8"/>
        <v>654211.62</v>
      </c>
      <c r="K29" s="35">
        <f t="shared" si="8"/>
        <v>10485228.48</v>
      </c>
      <c r="L29" s="35">
        <f t="shared" si="8"/>
        <v>68785.13</v>
      </c>
      <c r="M29" s="35">
        <f t="shared" si="8"/>
        <v>1665295.28</v>
      </c>
      <c r="N29" s="36">
        <f t="shared" si="8"/>
        <v>1734080.41</v>
      </c>
      <c r="O29" s="86"/>
      <c r="P29" s="86"/>
      <c r="Q29" s="24"/>
    </row>
    <row r="30" spans="1:17" ht="30" customHeight="1">
      <c r="A30" s="69" t="s">
        <v>86</v>
      </c>
      <c r="B30" s="59" t="s">
        <v>820</v>
      </c>
      <c r="C30" s="59" t="s">
        <v>822</v>
      </c>
      <c r="D30" s="59" t="s">
        <v>823</v>
      </c>
      <c r="E30" s="59" t="s">
        <v>665</v>
      </c>
      <c r="F30" s="60"/>
      <c r="G30" s="60" t="s">
        <v>204</v>
      </c>
      <c r="H30" s="74" t="s">
        <v>486</v>
      </c>
      <c r="I30" s="73">
        <v>3205958.77</v>
      </c>
      <c r="J30" s="73">
        <v>12661.73</v>
      </c>
      <c r="K30" s="73">
        <v>2782722.55</v>
      </c>
      <c r="L30" s="73">
        <v>68340.21</v>
      </c>
      <c r="M30" s="73">
        <v>342234.28</v>
      </c>
      <c r="N30" s="128">
        <f>SUM(L30:M30)</f>
        <v>410574.49000000005</v>
      </c>
      <c r="O30" s="41"/>
      <c r="P30" s="250">
        <f>I30-J30-K30</f>
        <v>410574.4900000002</v>
      </c>
      <c r="Q30" s="254">
        <f>N30-P30</f>
        <v>0</v>
      </c>
    </row>
    <row r="31" spans="1:17" ht="30" customHeight="1">
      <c r="A31" s="69" t="s">
        <v>86</v>
      </c>
      <c r="B31" s="59" t="s">
        <v>820</v>
      </c>
      <c r="C31" s="59" t="s">
        <v>822</v>
      </c>
      <c r="D31" s="59" t="s">
        <v>824</v>
      </c>
      <c r="E31" s="59" t="s">
        <v>665</v>
      </c>
      <c r="F31" s="60"/>
      <c r="G31" s="60" t="s">
        <v>205</v>
      </c>
      <c r="H31" s="74" t="s">
        <v>487</v>
      </c>
      <c r="I31" s="73">
        <v>9203282.39</v>
      </c>
      <c r="J31" s="73">
        <v>239163.93</v>
      </c>
      <c r="K31" s="73">
        <v>7693895.54</v>
      </c>
      <c r="L31" s="73">
        <v>444.92</v>
      </c>
      <c r="M31" s="73">
        <v>1269778</v>
      </c>
      <c r="N31" s="128">
        <f>SUM(L31:M31)</f>
        <v>1270222.92</v>
      </c>
      <c r="O31" s="41"/>
      <c r="P31" s="250">
        <f>I31-J31-K31</f>
        <v>1270222.9200000009</v>
      </c>
      <c r="Q31" s="254">
        <f>N31-P31</f>
        <v>0</v>
      </c>
    </row>
    <row r="32" spans="1:17" ht="30" customHeight="1">
      <c r="A32" s="69" t="s">
        <v>86</v>
      </c>
      <c r="B32" s="59" t="s">
        <v>821</v>
      </c>
      <c r="C32" s="59" t="s">
        <v>822</v>
      </c>
      <c r="D32" s="59" t="s">
        <v>825</v>
      </c>
      <c r="E32" s="59" t="s">
        <v>665</v>
      </c>
      <c r="F32" s="60"/>
      <c r="G32" s="60" t="s">
        <v>206</v>
      </c>
      <c r="H32" s="74" t="s">
        <v>872</v>
      </c>
      <c r="I32" s="73">
        <v>464279.35</v>
      </c>
      <c r="J32" s="73">
        <v>402385.96</v>
      </c>
      <c r="K32" s="73">
        <v>8610.39</v>
      </c>
      <c r="L32" s="73">
        <v>0</v>
      </c>
      <c r="M32" s="73">
        <v>53283</v>
      </c>
      <c r="N32" s="128">
        <f>SUM(L32:M32)</f>
        <v>53283</v>
      </c>
      <c r="O32" s="41"/>
      <c r="P32" s="250">
        <f>I32-J32-K32</f>
        <v>53282.999999999956</v>
      </c>
      <c r="Q32" s="254">
        <f>N32-P32</f>
        <v>0</v>
      </c>
    </row>
    <row r="33" spans="1:16" ht="39.75" customHeight="1">
      <c r="A33" s="32" t="s">
        <v>493</v>
      </c>
      <c r="B33" s="25"/>
      <c r="C33" s="25"/>
      <c r="D33" s="25"/>
      <c r="E33" s="25"/>
      <c r="F33" s="25"/>
      <c r="G33" s="25"/>
      <c r="H33" s="33"/>
      <c r="I33" s="35">
        <f aca="true" t="shared" si="9" ref="I33:N33">SUM(I34:I37)</f>
        <v>6295705.72</v>
      </c>
      <c r="J33" s="35">
        <f t="shared" si="9"/>
        <v>666033.26</v>
      </c>
      <c r="K33" s="35">
        <f t="shared" si="9"/>
        <v>3767005.41</v>
      </c>
      <c r="L33" s="35">
        <f t="shared" si="9"/>
        <v>212524.82</v>
      </c>
      <c r="M33" s="35">
        <f t="shared" si="9"/>
        <v>1654454.96</v>
      </c>
      <c r="N33" s="36">
        <f t="shared" si="9"/>
        <v>1866979.7799999998</v>
      </c>
      <c r="O33" s="41"/>
      <c r="P33" s="41"/>
    </row>
    <row r="34" spans="1:17" ht="30" customHeight="1">
      <c r="A34" s="69" t="s">
        <v>86</v>
      </c>
      <c r="B34" s="59" t="s">
        <v>89</v>
      </c>
      <c r="C34" s="59" t="s">
        <v>654</v>
      </c>
      <c r="D34" s="59" t="s">
        <v>667</v>
      </c>
      <c r="E34" s="59" t="s">
        <v>665</v>
      </c>
      <c r="F34" s="60"/>
      <c r="G34" s="60" t="s">
        <v>175</v>
      </c>
      <c r="H34" s="74" t="s">
        <v>488</v>
      </c>
      <c r="I34" s="73">
        <v>3323304.81</v>
      </c>
      <c r="J34" s="73">
        <v>336272.33</v>
      </c>
      <c r="K34" s="73">
        <v>2096034.91</v>
      </c>
      <c r="L34" s="73">
        <v>74854.43</v>
      </c>
      <c r="M34" s="73">
        <v>816259.8</v>
      </c>
      <c r="N34" s="128">
        <f>SUM(L34:M34)</f>
        <v>891114.23</v>
      </c>
      <c r="O34" s="41"/>
      <c r="P34" s="250">
        <f>I34-J34-K34</f>
        <v>890997.5700000001</v>
      </c>
      <c r="Q34" s="291">
        <f>N34-P34</f>
        <v>116.65999999991618</v>
      </c>
    </row>
    <row r="35" spans="1:17" ht="30" customHeight="1">
      <c r="A35" s="69" t="s">
        <v>86</v>
      </c>
      <c r="B35" s="59" t="s">
        <v>89</v>
      </c>
      <c r="C35" s="59" t="s">
        <v>654</v>
      </c>
      <c r="D35" s="59" t="s">
        <v>668</v>
      </c>
      <c r="E35" s="59" t="s">
        <v>665</v>
      </c>
      <c r="F35" s="60"/>
      <c r="G35" s="60" t="s">
        <v>176</v>
      </c>
      <c r="H35" s="74" t="s">
        <v>490</v>
      </c>
      <c r="I35" s="73">
        <v>251843.37</v>
      </c>
      <c r="J35" s="73">
        <v>54449.32</v>
      </c>
      <c r="K35" s="73">
        <v>153423.94</v>
      </c>
      <c r="L35" s="73">
        <v>361.96</v>
      </c>
      <c r="M35" s="73">
        <v>43608.15</v>
      </c>
      <c r="N35" s="128">
        <f>SUM(L35:M35)</f>
        <v>43970.11</v>
      </c>
      <c r="O35" s="41"/>
      <c r="P35" s="250">
        <f>I35-J35-K35</f>
        <v>43970.109999999986</v>
      </c>
      <c r="Q35" s="254">
        <f>N35-P35</f>
        <v>0</v>
      </c>
    </row>
    <row r="36" spans="1:17" ht="30" customHeight="1">
      <c r="A36" s="69" t="s">
        <v>86</v>
      </c>
      <c r="B36" s="59" t="s">
        <v>89</v>
      </c>
      <c r="C36" s="59" t="s">
        <v>654</v>
      </c>
      <c r="D36" s="59" t="s">
        <v>669</v>
      </c>
      <c r="E36" s="59" t="s">
        <v>665</v>
      </c>
      <c r="F36" s="60"/>
      <c r="G36" s="60" t="s">
        <v>876</v>
      </c>
      <c r="H36" s="74" t="s">
        <v>489</v>
      </c>
      <c r="I36" s="73">
        <v>861141.65</v>
      </c>
      <c r="J36" s="73">
        <v>135715.67</v>
      </c>
      <c r="K36" s="73">
        <v>553966.25</v>
      </c>
      <c r="L36" s="73">
        <v>49972.26</v>
      </c>
      <c r="M36" s="73">
        <v>125683.54</v>
      </c>
      <c r="N36" s="128">
        <f>SUM(L36:M36)</f>
        <v>175655.8</v>
      </c>
      <c r="O36" s="41"/>
      <c r="P36" s="250">
        <f>I36-J36-K36</f>
        <v>171459.72999999998</v>
      </c>
      <c r="Q36" s="291">
        <f>N36-P36</f>
        <v>4196.070000000007</v>
      </c>
    </row>
    <row r="37" spans="1:17" ht="30" customHeight="1">
      <c r="A37" s="69" t="s">
        <v>86</v>
      </c>
      <c r="B37" s="59" t="s">
        <v>400</v>
      </c>
      <c r="C37" s="59" t="s">
        <v>654</v>
      </c>
      <c r="D37" s="59" t="s">
        <v>401</v>
      </c>
      <c r="E37" s="59" t="s">
        <v>665</v>
      </c>
      <c r="F37" s="60"/>
      <c r="G37" s="60" t="s">
        <v>877</v>
      </c>
      <c r="H37" s="74" t="s">
        <v>150</v>
      </c>
      <c r="I37" s="73">
        <v>1859415.89</v>
      </c>
      <c r="J37" s="73">
        <v>139595.94</v>
      </c>
      <c r="K37" s="73">
        <v>963580.31</v>
      </c>
      <c r="L37" s="73">
        <v>87336.17</v>
      </c>
      <c r="M37" s="73">
        <v>668903.47</v>
      </c>
      <c r="N37" s="128">
        <f>SUM(L37:M37)</f>
        <v>756239.64</v>
      </c>
      <c r="O37" s="41"/>
      <c r="P37" s="250">
        <f>I37-J37-K37</f>
        <v>756239.6399999999</v>
      </c>
      <c r="Q37" s="254">
        <f>N37-P37</f>
        <v>0</v>
      </c>
    </row>
    <row r="38" spans="1:16" ht="39.75" customHeight="1">
      <c r="A38" s="32" t="s">
        <v>862</v>
      </c>
      <c r="B38" s="25"/>
      <c r="C38" s="25"/>
      <c r="D38" s="25"/>
      <c r="E38" s="25"/>
      <c r="F38" s="25"/>
      <c r="G38" s="25"/>
      <c r="H38" s="33"/>
      <c r="I38" s="35">
        <f aca="true" t="shared" si="10" ref="I38:N38">SUM(I39:I42)</f>
        <v>178464884.18999997</v>
      </c>
      <c r="J38" s="35">
        <f t="shared" si="10"/>
        <v>2312190.8</v>
      </c>
      <c r="K38" s="35">
        <f t="shared" si="10"/>
        <v>164871374.64999998</v>
      </c>
      <c r="L38" s="35">
        <f t="shared" si="10"/>
        <v>455858.49</v>
      </c>
      <c r="M38" s="35">
        <f t="shared" si="10"/>
        <v>10825460.25</v>
      </c>
      <c r="N38" s="36">
        <f t="shared" si="10"/>
        <v>11281318.739999998</v>
      </c>
      <c r="O38" s="86"/>
      <c r="P38" s="86"/>
    </row>
    <row r="39" spans="1:17" ht="30" customHeight="1">
      <c r="A39" s="69" t="s">
        <v>86</v>
      </c>
      <c r="B39" s="59" t="s">
        <v>675</v>
      </c>
      <c r="C39" s="59" t="s">
        <v>428</v>
      </c>
      <c r="D39" s="59" t="s">
        <v>828</v>
      </c>
      <c r="E39" s="59" t="s">
        <v>665</v>
      </c>
      <c r="F39" s="60"/>
      <c r="G39" s="60" t="s">
        <v>207</v>
      </c>
      <c r="H39" s="75" t="s">
        <v>873</v>
      </c>
      <c r="I39" s="73">
        <v>9358991.98</v>
      </c>
      <c r="J39" s="73">
        <v>448605.72</v>
      </c>
      <c r="K39" s="73">
        <v>7868097.8100000005</v>
      </c>
      <c r="L39" s="73">
        <v>40790.31</v>
      </c>
      <c r="M39" s="73">
        <v>1001498.14</v>
      </c>
      <c r="N39" s="128">
        <f>SUM(L39:M39)</f>
        <v>1042288.45</v>
      </c>
      <c r="O39" s="41"/>
      <c r="P39" s="250">
        <f>I39-J39-K39</f>
        <v>1042288.4499999993</v>
      </c>
      <c r="Q39" s="254">
        <f>N39-P39</f>
        <v>0</v>
      </c>
    </row>
    <row r="40" spans="1:17" ht="30" customHeight="1">
      <c r="A40" s="69" t="s">
        <v>86</v>
      </c>
      <c r="B40" s="59" t="s">
        <v>675</v>
      </c>
      <c r="C40" s="59" t="s">
        <v>428</v>
      </c>
      <c r="D40" s="59" t="s">
        <v>829</v>
      </c>
      <c r="E40" s="59" t="s">
        <v>665</v>
      </c>
      <c r="F40" s="60"/>
      <c r="G40" s="60" t="s">
        <v>208</v>
      </c>
      <c r="H40" s="74" t="s">
        <v>491</v>
      </c>
      <c r="I40" s="73">
        <v>153477739.98</v>
      </c>
      <c r="J40" s="73">
        <v>1786765.08</v>
      </c>
      <c r="K40" s="73">
        <v>141451944.60999998</v>
      </c>
      <c r="L40" s="73">
        <v>415068.18</v>
      </c>
      <c r="M40" s="73">
        <v>9823962.11</v>
      </c>
      <c r="N40" s="128">
        <f>SUM(L40:M40)</f>
        <v>10239030.29</v>
      </c>
      <c r="O40" s="41"/>
      <c r="P40" s="250">
        <f>I40-J40-K40</f>
        <v>10239030.289999992</v>
      </c>
      <c r="Q40" s="254">
        <f>N40-P40</f>
        <v>0</v>
      </c>
    </row>
    <row r="41" spans="1:17" ht="30" customHeight="1">
      <c r="A41" s="69" t="s">
        <v>86</v>
      </c>
      <c r="B41" s="59" t="s">
        <v>675</v>
      </c>
      <c r="C41" s="59" t="s">
        <v>826</v>
      </c>
      <c r="D41" s="59" t="s">
        <v>830</v>
      </c>
      <c r="E41" s="59" t="s">
        <v>665</v>
      </c>
      <c r="F41" s="60"/>
      <c r="G41" s="60" t="s">
        <v>209</v>
      </c>
      <c r="H41" s="75" t="s">
        <v>874</v>
      </c>
      <c r="I41" s="73">
        <v>4748750</v>
      </c>
      <c r="J41" s="73">
        <v>76820</v>
      </c>
      <c r="K41" s="73">
        <v>4671930</v>
      </c>
      <c r="L41" s="73">
        <v>0</v>
      </c>
      <c r="M41" s="73">
        <v>0</v>
      </c>
      <c r="N41" s="128">
        <f>SUM(L41:M41)</f>
        <v>0</v>
      </c>
      <c r="O41" s="41"/>
      <c r="P41" s="250">
        <f>I41-J41-K41</f>
        <v>0</v>
      </c>
      <c r="Q41" s="254">
        <f>N41-P41</f>
        <v>0</v>
      </c>
    </row>
    <row r="42" spans="1:17" ht="30" customHeight="1">
      <c r="A42" s="69" t="s">
        <v>86</v>
      </c>
      <c r="B42" s="59" t="s">
        <v>675</v>
      </c>
      <c r="C42" s="59" t="s">
        <v>827</v>
      </c>
      <c r="D42" s="59" t="s">
        <v>831</v>
      </c>
      <c r="E42" s="59" t="s">
        <v>665</v>
      </c>
      <c r="F42" s="60"/>
      <c r="G42" s="60" t="s">
        <v>210</v>
      </c>
      <c r="H42" s="75" t="s">
        <v>875</v>
      </c>
      <c r="I42" s="73">
        <v>10879402.23</v>
      </c>
      <c r="J42" s="73">
        <v>0</v>
      </c>
      <c r="K42" s="73">
        <v>10879402.23</v>
      </c>
      <c r="L42" s="73">
        <v>0</v>
      </c>
      <c r="M42" s="73">
        <v>0</v>
      </c>
      <c r="N42" s="128">
        <f>SUM(L42:M42)</f>
        <v>0</v>
      </c>
      <c r="O42" s="41"/>
      <c r="P42" s="250">
        <f>I42-J42-K42</f>
        <v>0</v>
      </c>
      <c r="Q42" s="254">
        <f>N42-P42</f>
        <v>0</v>
      </c>
    </row>
    <row r="43" spans="1:17" ht="39.75" customHeight="1">
      <c r="A43" s="129" t="s">
        <v>863</v>
      </c>
      <c r="B43" s="33"/>
      <c r="C43" s="33"/>
      <c r="D43" s="25"/>
      <c r="E43" s="25"/>
      <c r="F43" s="33"/>
      <c r="G43" s="33"/>
      <c r="H43" s="87"/>
      <c r="I43" s="35">
        <f aca="true" t="shared" si="11" ref="I43:N43">SUM(I44)</f>
        <v>37921493.27</v>
      </c>
      <c r="J43" s="35">
        <f t="shared" si="11"/>
        <v>1219987.45</v>
      </c>
      <c r="K43" s="35">
        <f t="shared" si="11"/>
        <v>13261216.73</v>
      </c>
      <c r="L43" s="35">
        <f t="shared" si="11"/>
        <v>200312.37</v>
      </c>
      <c r="M43" s="35">
        <f t="shared" si="11"/>
        <v>23239976.72</v>
      </c>
      <c r="N43" s="36">
        <f t="shared" si="11"/>
        <v>23440289.09</v>
      </c>
      <c r="O43" s="86"/>
      <c r="P43" s="86"/>
      <c r="Q43" s="24"/>
    </row>
    <row r="44" spans="1:17" ht="30" customHeight="1">
      <c r="A44" s="69" t="s">
        <v>86</v>
      </c>
      <c r="B44" s="59" t="s">
        <v>832</v>
      </c>
      <c r="C44" s="59" t="s">
        <v>834</v>
      </c>
      <c r="D44" s="59" t="s">
        <v>835</v>
      </c>
      <c r="E44" s="59" t="s">
        <v>665</v>
      </c>
      <c r="F44" s="60"/>
      <c r="G44" s="60" t="s">
        <v>211</v>
      </c>
      <c r="H44" s="74" t="s">
        <v>750</v>
      </c>
      <c r="I44" s="73">
        <v>37921493.27</v>
      </c>
      <c r="J44" s="73">
        <v>1219987.45</v>
      </c>
      <c r="K44" s="73">
        <v>13261216.73</v>
      </c>
      <c r="L44" s="73">
        <v>200312.37</v>
      </c>
      <c r="M44" s="73">
        <v>23239976.72</v>
      </c>
      <c r="N44" s="128">
        <f>SUM(L44:M44)</f>
        <v>23440289.09</v>
      </c>
      <c r="O44" s="41"/>
      <c r="P44" s="250">
        <f>I44-J44-K44</f>
        <v>23440289.09</v>
      </c>
      <c r="Q44" s="254">
        <f>N44-P44</f>
        <v>0</v>
      </c>
    </row>
    <row r="45" spans="1:17" ht="39.75" customHeight="1">
      <c r="A45" s="32" t="s">
        <v>495</v>
      </c>
      <c r="B45" s="25"/>
      <c r="C45" s="25"/>
      <c r="D45" s="25"/>
      <c r="E45" s="25"/>
      <c r="F45" s="25"/>
      <c r="G45" s="25"/>
      <c r="H45" s="33"/>
      <c r="I45" s="35">
        <f aca="true" t="shared" si="12" ref="I45:N45">SUM(I46:I54)</f>
        <v>69079553.87</v>
      </c>
      <c r="J45" s="35">
        <f t="shared" si="12"/>
        <v>20032763.11</v>
      </c>
      <c r="K45" s="35">
        <f t="shared" si="12"/>
        <v>28247273.560000002</v>
      </c>
      <c r="L45" s="35">
        <f t="shared" si="12"/>
        <v>207008.19</v>
      </c>
      <c r="M45" s="35">
        <f t="shared" si="12"/>
        <v>20592509.01</v>
      </c>
      <c r="N45" s="36">
        <f t="shared" si="12"/>
        <v>20799517.200000003</v>
      </c>
      <c r="O45" s="86"/>
      <c r="P45" s="86"/>
      <c r="Q45" s="24"/>
    </row>
    <row r="46" spans="1:17" ht="30" customHeight="1">
      <c r="A46" s="69" t="s">
        <v>86</v>
      </c>
      <c r="B46" s="59" t="s">
        <v>392</v>
      </c>
      <c r="C46" s="59" t="s">
        <v>836</v>
      </c>
      <c r="D46" s="59" t="s">
        <v>837</v>
      </c>
      <c r="E46" s="59" t="s">
        <v>665</v>
      </c>
      <c r="F46" s="60"/>
      <c r="G46" s="60" t="s">
        <v>212</v>
      </c>
      <c r="H46" s="74" t="s">
        <v>169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128">
        <f aca="true" t="shared" si="13" ref="N46:N54">SUM(L46:M46)</f>
        <v>0</v>
      </c>
      <c r="O46" s="41"/>
      <c r="P46" s="250">
        <f aca="true" t="shared" si="14" ref="P46:P54">I46-J46-K46</f>
        <v>0</v>
      </c>
      <c r="Q46" s="254">
        <f aca="true" t="shared" si="15" ref="Q46:Q54">N46-P46</f>
        <v>0</v>
      </c>
    </row>
    <row r="47" spans="1:17" ht="30" customHeight="1">
      <c r="A47" s="69" t="s">
        <v>86</v>
      </c>
      <c r="B47" s="59" t="s">
        <v>832</v>
      </c>
      <c r="C47" s="59" t="s">
        <v>394</v>
      </c>
      <c r="D47" s="59" t="s">
        <v>838</v>
      </c>
      <c r="E47" s="59" t="s">
        <v>665</v>
      </c>
      <c r="F47" s="60"/>
      <c r="G47" s="60" t="s">
        <v>213</v>
      </c>
      <c r="H47" s="74" t="s">
        <v>295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128">
        <f t="shared" si="13"/>
        <v>0</v>
      </c>
      <c r="O47" s="41"/>
      <c r="P47" s="250">
        <f t="shared" si="14"/>
        <v>0</v>
      </c>
      <c r="Q47" s="254">
        <f t="shared" si="15"/>
        <v>0</v>
      </c>
    </row>
    <row r="48" spans="1:17" ht="30" customHeight="1">
      <c r="A48" s="69" t="s">
        <v>86</v>
      </c>
      <c r="B48" s="59" t="s">
        <v>832</v>
      </c>
      <c r="C48" s="59" t="s">
        <v>394</v>
      </c>
      <c r="D48" s="59" t="s">
        <v>839</v>
      </c>
      <c r="E48" s="59" t="s">
        <v>665</v>
      </c>
      <c r="F48" s="60"/>
      <c r="G48" s="60" t="s">
        <v>214</v>
      </c>
      <c r="H48" s="74" t="s">
        <v>775</v>
      </c>
      <c r="I48" s="73">
        <v>558817.5</v>
      </c>
      <c r="J48" s="73">
        <v>84882.91</v>
      </c>
      <c r="K48" s="73">
        <v>466662.78</v>
      </c>
      <c r="L48" s="73">
        <v>6202.71</v>
      </c>
      <c r="M48" s="73">
        <v>1069.1</v>
      </c>
      <c r="N48" s="128">
        <f t="shared" si="13"/>
        <v>7271.8099999999995</v>
      </c>
      <c r="O48" s="41"/>
      <c r="P48" s="250">
        <f t="shared" si="14"/>
        <v>7271.8099999999395</v>
      </c>
      <c r="Q48" s="254">
        <f t="shared" si="15"/>
        <v>6.002665031701326E-11</v>
      </c>
    </row>
    <row r="49" spans="1:17" ht="30" customHeight="1">
      <c r="A49" s="69" t="s">
        <v>86</v>
      </c>
      <c r="B49" s="59" t="s">
        <v>832</v>
      </c>
      <c r="C49" s="59" t="s">
        <v>394</v>
      </c>
      <c r="D49" s="59" t="s">
        <v>24</v>
      </c>
      <c r="E49" s="59" t="s">
        <v>665</v>
      </c>
      <c r="F49" s="60"/>
      <c r="G49" s="60" t="s">
        <v>215</v>
      </c>
      <c r="H49" s="75" t="s">
        <v>776</v>
      </c>
      <c r="I49" s="73">
        <v>4006113.28</v>
      </c>
      <c r="J49" s="73">
        <v>30585.61</v>
      </c>
      <c r="K49" s="73">
        <v>173725.77</v>
      </c>
      <c r="L49" s="73">
        <v>0</v>
      </c>
      <c r="M49" s="73">
        <v>3801801.9</v>
      </c>
      <c r="N49" s="128">
        <f t="shared" si="13"/>
        <v>3801801.9</v>
      </c>
      <c r="O49" s="41"/>
      <c r="P49" s="250">
        <f t="shared" si="14"/>
        <v>3801801.9</v>
      </c>
      <c r="Q49" s="254">
        <f t="shared" si="15"/>
        <v>0</v>
      </c>
    </row>
    <row r="50" spans="1:17" ht="30" customHeight="1">
      <c r="A50" s="69" t="s">
        <v>86</v>
      </c>
      <c r="B50" s="59" t="s">
        <v>832</v>
      </c>
      <c r="C50" s="59" t="s">
        <v>394</v>
      </c>
      <c r="D50" s="59" t="s">
        <v>25</v>
      </c>
      <c r="E50" s="59" t="s">
        <v>665</v>
      </c>
      <c r="F50" s="60"/>
      <c r="G50" s="60" t="s">
        <v>157</v>
      </c>
      <c r="H50" s="74" t="s">
        <v>778</v>
      </c>
      <c r="I50" s="73">
        <v>29111419.89</v>
      </c>
      <c r="J50" s="73">
        <v>726969.76</v>
      </c>
      <c r="K50" s="73">
        <v>27089228.8</v>
      </c>
      <c r="L50" s="73">
        <v>190238.1</v>
      </c>
      <c r="M50" s="73">
        <v>1104983.23</v>
      </c>
      <c r="N50" s="128">
        <f t="shared" si="13"/>
        <v>1295221.33</v>
      </c>
      <c r="O50" s="41"/>
      <c r="P50" s="250">
        <f t="shared" si="14"/>
        <v>1295221.3299999982</v>
      </c>
      <c r="Q50" s="254">
        <f t="shared" si="15"/>
        <v>1.862645149230957E-09</v>
      </c>
    </row>
    <row r="51" spans="1:17" ht="30" customHeight="1">
      <c r="A51" s="69" t="s">
        <v>86</v>
      </c>
      <c r="B51" s="59" t="s">
        <v>832</v>
      </c>
      <c r="C51" s="59" t="s">
        <v>394</v>
      </c>
      <c r="D51" s="59" t="s">
        <v>26</v>
      </c>
      <c r="E51" s="59" t="s">
        <v>665</v>
      </c>
      <c r="F51" s="60"/>
      <c r="G51" s="60" t="s">
        <v>158</v>
      </c>
      <c r="H51" s="74" t="s">
        <v>296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128">
        <f t="shared" si="13"/>
        <v>0</v>
      </c>
      <c r="O51" s="41"/>
      <c r="P51" s="250">
        <f t="shared" si="14"/>
        <v>0</v>
      </c>
      <c r="Q51" s="254">
        <f t="shared" si="15"/>
        <v>0</v>
      </c>
    </row>
    <row r="52" spans="1:17" ht="30" customHeight="1">
      <c r="A52" s="69" t="s">
        <v>86</v>
      </c>
      <c r="B52" s="59" t="s">
        <v>832</v>
      </c>
      <c r="C52" s="59" t="s">
        <v>394</v>
      </c>
      <c r="D52" s="59" t="s">
        <v>27</v>
      </c>
      <c r="E52" s="59" t="s">
        <v>665</v>
      </c>
      <c r="F52" s="60"/>
      <c r="G52" s="60" t="s">
        <v>159</v>
      </c>
      <c r="H52" s="74" t="s">
        <v>122</v>
      </c>
      <c r="I52" s="73">
        <v>2846860.15</v>
      </c>
      <c r="J52" s="73">
        <v>1372665.04</v>
      </c>
      <c r="K52" s="73">
        <v>0</v>
      </c>
      <c r="L52" s="73">
        <v>0</v>
      </c>
      <c r="M52" s="73">
        <v>1474195.11</v>
      </c>
      <c r="N52" s="128">
        <f t="shared" si="13"/>
        <v>1474195.11</v>
      </c>
      <c r="O52" s="41"/>
      <c r="P52" s="250">
        <f t="shared" si="14"/>
        <v>1474195.1099999999</v>
      </c>
      <c r="Q52" s="254">
        <f t="shared" si="15"/>
        <v>0</v>
      </c>
    </row>
    <row r="53" spans="1:17" ht="30" customHeight="1">
      <c r="A53" s="69" t="s">
        <v>86</v>
      </c>
      <c r="B53" s="59" t="s">
        <v>821</v>
      </c>
      <c r="C53" s="59" t="s">
        <v>394</v>
      </c>
      <c r="D53" s="59" t="s">
        <v>28</v>
      </c>
      <c r="E53" s="59" t="s">
        <v>665</v>
      </c>
      <c r="F53" s="60"/>
      <c r="G53" s="60" t="s">
        <v>160</v>
      </c>
      <c r="H53" s="74" t="s">
        <v>48</v>
      </c>
      <c r="I53" s="73">
        <v>25336343.05</v>
      </c>
      <c r="J53" s="73">
        <v>14817659.790000001</v>
      </c>
      <c r="K53" s="73">
        <v>517656.21</v>
      </c>
      <c r="L53" s="73">
        <v>10567.38</v>
      </c>
      <c r="M53" s="73">
        <v>9990459.67</v>
      </c>
      <c r="N53" s="128">
        <f t="shared" si="13"/>
        <v>10001027.05</v>
      </c>
      <c r="O53" s="41"/>
      <c r="P53" s="250">
        <f t="shared" si="14"/>
        <v>10001027.049999999</v>
      </c>
      <c r="Q53" s="254">
        <f t="shared" si="15"/>
        <v>0</v>
      </c>
    </row>
    <row r="54" spans="1:17" ht="30" customHeight="1">
      <c r="A54" s="69" t="s">
        <v>86</v>
      </c>
      <c r="B54" s="59" t="s">
        <v>821</v>
      </c>
      <c r="C54" s="59" t="s">
        <v>394</v>
      </c>
      <c r="D54" s="59" t="s">
        <v>29</v>
      </c>
      <c r="E54" s="59" t="s">
        <v>665</v>
      </c>
      <c r="F54" s="60"/>
      <c r="G54" s="60" t="s">
        <v>161</v>
      </c>
      <c r="H54" s="74" t="s">
        <v>49</v>
      </c>
      <c r="I54" s="73">
        <v>7220000</v>
      </c>
      <c r="J54" s="73">
        <v>3000000</v>
      </c>
      <c r="K54" s="73">
        <v>0</v>
      </c>
      <c r="L54" s="73">
        <v>0</v>
      </c>
      <c r="M54" s="73">
        <v>4220000</v>
      </c>
      <c r="N54" s="128">
        <f t="shared" si="13"/>
        <v>4220000</v>
      </c>
      <c r="O54" s="41"/>
      <c r="P54" s="250">
        <f t="shared" si="14"/>
        <v>4220000</v>
      </c>
      <c r="Q54" s="254">
        <f t="shared" si="15"/>
        <v>0</v>
      </c>
    </row>
    <row r="55" spans="1:20" ht="39.75" customHeight="1">
      <c r="A55" s="32" t="s">
        <v>864</v>
      </c>
      <c r="B55" s="25"/>
      <c r="C55" s="25"/>
      <c r="D55" s="25"/>
      <c r="E55" s="25"/>
      <c r="F55" s="25"/>
      <c r="G55" s="25"/>
      <c r="H55" s="33"/>
      <c r="I55" s="35">
        <f aca="true" t="shared" si="16" ref="I55:N55">SUM(I56:I63)</f>
        <v>436442026.69</v>
      </c>
      <c r="J55" s="35">
        <f t="shared" si="16"/>
        <v>131923277.02000003</v>
      </c>
      <c r="K55" s="35">
        <f t="shared" si="16"/>
        <v>15064825.29</v>
      </c>
      <c r="L55" s="35">
        <f t="shared" si="16"/>
        <v>1971582.05</v>
      </c>
      <c r="M55" s="35">
        <f t="shared" si="16"/>
        <v>287482342.33000004</v>
      </c>
      <c r="N55" s="36">
        <f t="shared" si="16"/>
        <v>289453924.38000005</v>
      </c>
      <c r="O55" s="86"/>
      <c r="P55" s="86"/>
      <c r="Q55" s="24"/>
      <c r="R55" s="24"/>
      <c r="S55" s="24"/>
      <c r="T55" s="24"/>
    </row>
    <row r="56" spans="1:17" ht="30" customHeight="1">
      <c r="A56" s="69" t="s">
        <v>86</v>
      </c>
      <c r="B56" s="59" t="s">
        <v>821</v>
      </c>
      <c r="C56" s="59" t="s">
        <v>372</v>
      </c>
      <c r="D56" s="59" t="s">
        <v>373</v>
      </c>
      <c r="E56" s="59" t="s">
        <v>378</v>
      </c>
      <c r="F56" s="60"/>
      <c r="G56" s="60" t="s">
        <v>613</v>
      </c>
      <c r="H56" s="74" t="s">
        <v>561</v>
      </c>
      <c r="I56" s="73">
        <v>142323788.43999997</v>
      </c>
      <c r="J56" s="73">
        <v>33069296.94000001</v>
      </c>
      <c r="K56" s="73">
        <v>14355962.52</v>
      </c>
      <c r="L56" s="73">
        <v>1971582.05</v>
      </c>
      <c r="M56" s="73">
        <v>92926946.93000004</v>
      </c>
      <c r="N56" s="128">
        <f>SUM(L56:M56)</f>
        <v>94898528.98000003</v>
      </c>
      <c r="O56" s="41"/>
      <c r="P56" s="250">
        <f>I56-J56-K56</f>
        <v>94898528.97999996</v>
      </c>
      <c r="Q56" s="254">
        <f>N56-P56</f>
        <v>0</v>
      </c>
    </row>
    <row r="57" spans="1:17" ht="30" customHeight="1">
      <c r="A57" s="69" t="s">
        <v>86</v>
      </c>
      <c r="B57" s="59" t="s">
        <v>821</v>
      </c>
      <c r="C57" s="59" t="s">
        <v>372</v>
      </c>
      <c r="D57" s="59" t="s">
        <v>373</v>
      </c>
      <c r="E57" s="59" t="s">
        <v>379</v>
      </c>
      <c r="F57" s="60"/>
      <c r="G57" s="60" t="s">
        <v>13</v>
      </c>
      <c r="H57" s="74" t="s">
        <v>561</v>
      </c>
      <c r="I57" s="73">
        <v>169589.14</v>
      </c>
      <c r="J57" s="73">
        <v>0</v>
      </c>
      <c r="K57" s="73">
        <v>0</v>
      </c>
      <c r="L57" s="73">
        <v>0</v>
      </c>
      <c r="M57" s="73">
        <v>169589.14</v>
      </c>
      <c r="N57" s="128">
        <f aca="true" t="shared" si="17" ref="N57:N63">SUM(L57:M57)</f>
        <v>169589.14</v>
      </c>
      <c r="O57" s="41"/>
      <c r="P57" s="250">
        <f aca="true" t="shared" si="18" ref="P57:P63">I57-J57-K57</f>
        <v>169589.14</v>
      </c>
      <c r="Q57" s="254">
        <f aca="true" t="shared" si="19" ref="Q57:Q63">N57-P57</f>
        <v>0</v>
      </c>
    </row>
    <row r="58" spans="1:17" ht="30" customHeight="1">
      <c r="A58" s="69" t="s">
        <v>86</v>
      </c>
      <c r="B58" s="59" t="s">
        <v>821</v>
      </c>
      <c r="C58" s="59" t="s">
        <v>372</v>
      </c>
      <c r="D58" s="59" t="s">
        <v>374</v>
      </c>
      <c r="E58" s="59" t="s">
        <v>378</v>
      </c>
      <c r="F58" s="60"/>
      <c r="G58" s="60" t="s">
        <v>614</v>
      </c>
      <c r="H58" s="74" t="s">
        <v>562</v>
      </c>
      <c r="I58" s="73">
        <v>141133646.04</v>
      </c>
      <c r="J58" s="73">
        <v>55343711.20000002</v>
      </c>
      <c r="K58" s="73">
        <v>222208.9</v>
      </c>
      <c r="L58" s="73">
        <v>0</v>
      </c>
      <c r="M58" s="73">
        <v>85567725.94</v>
      </c>
      <c r="N58" s="128">
        <f t="shared" si="17"/>
        <v>85567725.94</v>
      </c>
      <c r="O58" s="41"/>
      <c r="P58" s="250">
        <f t="shared" si="18"/>
        <v>85567725.93999997</v>
      </c>
      <c r="Q58" s="254">
        <f t="shared" si="19"/>
        <v>0</v>
      </c>
    </row>
    <row r="59" spans="1:17" ht="30" customHeight="1">
      <c r="A59" s="69" t="s">
        <v>86</v>
      </c>
      <c r="B59" s="59" t="s">
        <v>821</v>
      </c>
      <c r="C59" s="59" t="s">
        <v>372</v>
      </c>
      <c r="D59" s="59" t="s">
        <v>374</v>
      </c>
      <c r="E59" s="59" t="s">
        <v>379</v>
      </c>
      <c r="F59" s="60"/>
      <c r="G59" s="60" t="s">
        <v>15</v>
      </c>
      <c r="H59" s="74" t="s">
        <v>562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128">
        <f t="shared" si="17"/>
        <v>0</v>
      </c>
      <c r="O59" s="41"/>
      <c r="P59" s="250">
        <f t="shared" si="18"/>
        <v>0</v>
      </c>
      <c r="Q59" s="254">
        <f t="shared" si="19"/>
        <v>0</v>
      </c>
    </row>
    <row r="60" spans="1:17" ht="30" customHeight="1">
      <c r="A60" s="69" t="s">
        <v>86</v>
      </c>
      <c r="B60" s="59" t="s">
        <v>821</v>
      </c>
      <c r="C60" s="59" t="s">
        <v>372</v>
      </c>
      <c r="D60" s="59" t="s">
        <v>375</v>
      </c>
      <c r="E60" s="59" t="s">
        <v>378</v>
      </c>
      <c r="F60" s="60"/>
      <c r="G60" s="60" t="s">
        <v>615</v>
      </c>
      <c r="H60" s="74" t="s">
        <v>563</v>
      </c>
      <c r="I60" s="73">
        <v>150508152.75</v>
      </c>
      <c r="J60" s="73">
        <v>42011784.050000004</v>
      </c>
      <c r="K60" s="73">
        <v>486653.87</v>
      </c>
      <c r="L60" s="73">
        <v>0</v>
      </c>
      <c r="M60" s="73">
        <v>108009714.83000001</v>
      </c>
      <c r="N60" s="128">
        <f t="shared" si="17"/>
        <v>108009714.83000001</v>
      </c>
      <c r="O60" s="41"/>
      <c r="P60" s="250">
        <f t="shared" si="18"/>
        <v>108009714.82999998</v>
      </c>
      <c r="Q60" s="254">
        <f t="shared" si="19"/>
        <v>0</v>
      </c>
    </row>
    <row r="61" spans="1:17" ht="30" customHeight="1">
      <c r="A61" s="69" t="s">
        <v>86</v>
      </c>
      <c r="B61" s="59" t="s">
        <v>821</v>
      </c>
      <c r="C61" s="59" t="s">
        <v>372</v>
      </c>
      <c r="D61" s="59" t="s">
        <v>375</v>
      </c>
      <c r="E61" s="59" t="s">
        <v>379</v>
      </c>
      <c r="F61" s="60"/>
      <c r="G61" s="60" t="s">
        <v>14</v>
      </c>
      <c r="H61" s="74" t="s">
        <v>563</v>
      </c>
      <c r="I61" s="73">
        <v>608438.91</v>
      </c>
      <c r="J61" s="73">
        <v>0</v>
      </c>
      <c r="K61" s="73">
        <v>0</v>
      </c>
      <c r="L61" s="73">
        <v>0</v>
      </c>
      <c r="M61" s="73">
        <v>608438.91</v>
      </c>
      <c r="N61" s="128">
        <f t="shared" si="17"/>
        <v>608438.91</v>
      </c>
      <c r="O61" s="41"/>
      <c r="P61" s="250">
        <f t="shared" si="18"/>
        <v>608438.91</v>
      </c>
      <c r="Q61" s="254">
        <f t="shared" si="19"/>
        <v>0</v>
      </c>
    </row>
    <row r="62" spans="1:17" ht="30" customHeight="1">
      <c r="A62" s="69" t="s">
        <v>86</v>
      </c>
      <c r="B62" s="59" t="s">
        <v>821</v>
      </c>
      <c r="C62" s="59" t="s">
        <v>372</v>
      </c>
      <c r="D62" s="59" t="s">
        <v>376</v>
      </c>
      <c r="E62" s="59" t="s">
        <v>379</v>
      </c>
      <c r="F62" s="60"/>
      <c r="G62" s="60" t="s">
        <v>16</v>
      </c>
      <c r="H62" s="74" t="s">
        <v>565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128">
        <f t="shared" si="17"/>
        <v>0</v>
      </c>
      <c r="O62" s="41"/>
      <c r="P62" s="250">
        <f t="shared" si="18"/>
        <v>0</v>
      </c>
      <c r="Q62" s="254">
        <f t="shared" si="19"/>
        <v>0</v>
      </c>
    </row>
    <row r="63" spans="1:17" ht="30" customHeight="1">
      <c r="A63" s="69" t="s">
        <v>86</v>
      </c>
      <c r="B63" s="59" t="s">
        <v>821</v>
      </c>
      <c r="C63" s="59" t="s">
        <v>372</v>
      </c>
      <c r="D63" s="59" t="s">
        <v>377</v>
      </c>
      <c r="E63" s="59" t="s">
        <v>379</v>
      </c>
      <c r="F63" s="60"/>
      <c r="G63" s="60" t="s">
        <v>17</v>
      </c>
      <c r="H63" s="72" t="s">
        <v>564</v>
      </c>
      <c r="I63" s="73">
        <v>1698411.41</v>
      </c>
      <c r="J63" s="73">
        <v>1498484.83</v>
      </c>
      <c r="K63" s="73">
        <v>0</v>
      </c>
      <c r="L63" s="73">
        <v>0</v>
      </c>
      <c r="M63" s="73">
        <v>199926.58</v>
      </c>
      <c r="N63" s="128">
        <f t="shared" si="17"/>
        <v>199926.58</v>
      </c>
      <c r="O63" s="41"/>
      <c r="P63" s="250">
        <f t="shared" si="18"/>
        <v>199926.57999999984</v>
      </c>
      <c r="Q63" s="254">
        <f t="shared" si="19"/>
        <v>0</v>
      </c>
    </row>
    <row r="64" spans="1:19" ht="39.75" customHeight="1">
      <c r="A64" s="32" t="s">
        <v>865</v>
      </c>
      <c r="B64" s="25"/>
      <c r="C64" s="25"/>
      <c r="D64" s="25"/>
      <c r="E64" s="25"/>
      <c r="F64" s="25"/>
      <c r="G64" s="25"/>
      <c r="H64" s="33"/>
      <c r="I64" s="35">
        <f aca="true" t="shared" si="20" ref="I64:N64">SUM(I65:I68)</f>
        <v>104913167.02</v>
      </c>
      <c r="J64" s="35">
        <f t="shared" si="20"/>
        <v>24260416.749999996</v>
      </c>
      <c r="K64" s="35">
        <f t="shared" si="20"/>
        <v>7671831.51</v>
      </c>
      <c r="L64" s="35">
        <f t="shared" si="20"/>
        <v>152285.47000000003</v>
      </c>
      <c r="M64" s="35">
        <f t="shared" si="20"/>
        <v>72828633.29000002</v>
      </c>
      <c r="N64" s="36">
        <f t="shared" si="20"/>
        <v>72980918.76000002</v>
      </c>
      <c r="O64" s="86"/>
      <c r="P64" s="86"/>
      <c r="Q64" s="24"/>
      <c r="R64" s="24"/>
      <c r="S64" s="24"/>
    </row>
    <row r="65" spans="1:17" ht="30" customHeight="1">
      <c r="A65" s="69" t="s">
        <v>86</v>
      </c>
      <c r="B65" s="59" t="s">
        <v>821</v>
      </c>
      <c r="C65" s="59" t="s">
        <v>372</v>
      </c>
      <c r="D65" s="59" t="s">
        <v>373</v>
      </c>
      <c r="E65" s="59" t="s">
        <v>378</v>
      </c>
      <c r="F65" s="60"/>
      <c r="G65" s="60" t="s">
        <v>606</v>
      </c>
      <c r="H65" s="74" t="s">
        <v>561</v>
      </c>
      <c r="I65" s="73">
        <v>52304713.099999994</v>
      </c>
      <c r="J65" s="73">
        <v>8189862.249999999</v>
      </c>
      <c r="K65" s="73">
        <v>4667423.27</v>
      </c>
      <c r="L65" s="73">
        <v>113287.6</v>
      </c>
      <c r="M65" s="73">
        <v>39334139.98000001</v>
      </c>
      <c r="N65" s="128">
        <f>SUM(L65:M65)</f>
        <v>39447427.58000001</v>
      </c>
      <c r="O65" s="41"/>
      <c r="P65" s="250">
        <f>I65-J65-K65</f>
        <v>39447427.58</v>
      </c>
      <c r="Q65" s="254">
        <f>N65-P65</f>
        <v>0</v>
      </c>
    </row>
    <row r="66" spans="1:17" ht="30" customHeight="1">
      <c r="A66" s="69" t="s">
        <v>86</v>
      </c>
      <c r="B66" s="59" t="s">
        <v>821</v>
      </c>
      <c r="C66" s="59" t="s">
        <v>372</v>
      </c>
      <c r="D66" s="59" t="s">
        <v>374</v>
      </c>
      <c r="E66" s="59" t="s">
        <v>378</v>
      </c>
      <c r="F66" s="60"/>
      <c r="G66" s="60" t="s">
        <v>608</v>
      </c>
      <c r="H66" s="74" t="s">
        <v>562</v>
      </c>
      <c r="I66" s="73">
        <v>18063668.28</v>
      </c>
      <c r="J66" s="73">
        <v>8109119.81</v>
      </c>
      <c r="K66" s="73">
        <v>106340</v>
      </c>
      <c r="L66" s="73">
        <v>0</v>
      </c>
      <c r="M66" s="73">
        <v>9848208.469999999</v>
      </c>
      <c r="N66" s="128">
        <f>SUM(L66:M66)</f>
        <v>9848208.469999999</v>
      </c>
      <c r="O66" s="41"/>
      <c r="P66" s="250">
        <f>I66-J66-K66</f>
        <v>9848208.470000003</v>
      </c>
      <c r="Q66" s="254">
        <f>N66-P66</f>
        <v>0</v>
      </c>
    </row>
    <row r="67" spans="1:17" ht="30" customHeight="1">
      <c r="A67" s="69" t="s">
        <v>86</v>
      </c>
      <c r="B67" s="59" t="s">
        <v>821</v>
      </c>
      <c r="C67" s="59" t="s">
        <v>372</v>
      </c>
      <c r="D67" s="59" t="s">
        <v>375</v>
      </c>
      <c r="E67" s="59" t="s">
        <v>378</v>
      </c>
      <c r="F67" s="60"/>
      <c r="G67" s="60" t="s">
        <v>610</v>
      </c>
      <c r="H67" s="74" t="s">
        <v>563</v>
      </c>
      <c r="I67" s="73">
        <v>32543331.249999993</v>
      </c>
      <c r="J67" s="73">
        <v>7729866.319999995</v>
      </c>
      <c r="K67" s="73">
        <v>2889450.9</v>
      </c>
      <c r="L67" s="73">
        <v>38785.48</v>
      </c>
      <c r="M67" s="73">
        <v>21885228.550000004</v>
      </c>
      <c r="N67" s="128">
        <f>SUM(L67:M67)</f>
        <v>21924014.030000005</v>
      </c>
      <c r="O67" s="41"/>
      <c r="P67" s="250">
        <f>I67-J67-K67</f>
        <v>21924014.03</v>
      </c>
      <c r="Q67" s="254">
        <f>N67-P67</f>
        <v>0</v>
      </c>
    </row>
    <row r="68" spans="1:17" ht="30" customHeight="1">
      <c r="A68" s="69" t="s">
        <v>86</v>
      </c>
      <c r="B68" s="59" t="s">
        <v>821</v>
      </c>
      <c r="C68" s="59" t="s">
        <v>372</v>
      </c>
      <c r="D68" s="59" t="s">
        <v>376</v>
      </c>
      <c r="E68" s="59" t="s">
        <v>378</v>
      </c>
      <c r="F68" s="60"/>
      <c r="G68" s="60" t="s">
        <v>612</v>
      </c>
      <c r="H68" s="74" t="s">
        <v>565</v>
      </c>
      <c r="I68" s="73">
        <v>2001454.39</v>
      </c>
      <c r="J68" s="73">
        <v>231568.37</v>
      </c>
      <c r="K68" s="73">
        <v>8617.34</v>
      </c>
      <c r="L68" s="73">
        <v>212.39</v>
      </c>
      <c r="M68" s="73">
        <v>1761056.29</v>
      </c>
      <c r="N68" s="128">
        <f>SUM(L68:M68)</f>
        <v>1761268.68</v>
      </c>
      <c r="O68" s="41"/>
      <c r="P68" s="250">
        <f>I68-J68-K68</f>
        <v>1761268.68</v>
      </c>
      <c r="Q68" s="254">
        <f>N68-P68</f>
        <v>0</v>
      </c>
    </row>
    <row r="69" spans="1:19" ht="39.75" customHeight="1">
      <c r="A69" s="32" t="s">
        <v>713</v>
      </c>
      <c r="B69" s="25"/>
      <c r="C69" s="25"/>
      <c r="D69" s="25"/>
      <c r="E69" s="25"/>
      <c r="F69" s="25"/>
      <c r="G69" s="25"/>
      <c r="H69" s="33"/>
      <c r="I69" s="35">
        <f aca="true" t="shared" si="21" ref="I69:N69">SUM(I70:I75)</f>
        <v>11531509.91</v>
      </c>
      <c r="J69" s="35">
        <f t="shared" si="21"/>
        <v>688245.7599999999</v>
      </c>
      <c r="K69" s="35">
        <f t="shared" si="21"/>
        <v>5839436.85</v>
      </c>
      <c r="L69" s="35">
        <f t="shared" si="21"/>
        <v>105231.9</v>
      </c>
      <c r="M69" s="35">
        <f t="shared" si="21"/>
        <v>4898595.399999999</v>
      </c>
      <c r="N69" s="36">
        <f t="shared" si="21"/>
        <v>5003827.299999999</v>
      </c>
      <c r="O69" s="86"/>
      <c r="P69" s="86"/>
      <c r="Q69" s="24"/>
      <c r="R69" s="24"/>
      <c r="S69" s="24"/>
    </row>
    <row r="70" spans="1:17" ht="30" customHeight="1">
      <c r="A70" s="69" t="s">
        <v>86</v>
      </c>
      <c r="B70" s="59" t="s">
        <v>400</v>
      </c>
      <c r="C70" s="59" t="s">
        <v>834</v>
      </c>
      <c r="D70" s="59" t="s">
        <v>464</v>
      </c>
      <c r="E70" s="59" t="s">
        <v>665</v>
      </c>
      <c r="F70" s="60"/>
      <c r="G70" s="60" t="s">
        <v>162</v>
      </c>
      <c r="H70" s="74" t="s">
        <v>566</v>
      </c>
      <c r="I70" s="73">
        <v>4296108.35</v>
      </c>
      <c r="J70" s="73">
        <v>322058.45</v>
      </c>
      <c r="K70" s="73">
        <v>1044572.48</v>
      </c>
      <c r="L70" s="73">
        <v>88823.79</v>
      </c>
      <c r="M70" s="73">
        <v>2840653.63</v>
      </c>
      <c r="N70" s="128">
        <f aca="true" t="shared" si="22" ref="N70:N75">SUM(L70:M70)</f>
        <v>2929477.42</v>
      </c>
      <c r="O70" s="41"/>
      <c r="P70" s="250">
        <f aca="true" t="shared" si="23" ref="P70:P75">I70-J70-K70</f>
        <v>2929477.4199999995</v>
      </c>
      <c r="Q70" s="254">
        <f aca="true" t="shared" si="24" ref="Q70:Q75">N70-P70</f>
        <v>0</v>
      </c>
    </row>
    <row r="71" spans="1:17" ht="30" customHeight="1">
      <c r="A71" s="69" t="s">
        <v>86</v>
      </c>
      <c r="B71" s="59" t="s">
        <v>400</v>
      </c>
      <c r="C71" s="59" t="s">
        <v>834</v>
      </c>
      <c r="D71" s="59" t="s">
        <v>465</v>
      </c>
      <c r="E71" s="59" t="s">
        <v>665</v>
      </c>
      <c r="F71" s="60"/>
      <c r="G71" s="60" t="s">
        <v>163</v>
      </c>
      <c r="H71" s="74" t="s">
        <v>567</v>
      </c>
      <c r="I71" s="73">
        <v>4232505.67</v>
      </c>
      <c r="J71" s="73">
        <v>239874.17</v>
      </c>
      <c r="K71" s="73">
        <v>2522918.78</v>
      </c>
      <c r="L71" s="73">
        <v>0</v>
      </c>
      <c r="M71" s="73">
        <v>1469712.72</v>
      </c>
      <c r="N71" s="128">
        <f t="shared" si="22"/>
        <v>1469712.72</v>
      </c>
      <c r="O71" s="41"/>
      <c r="P71" s="250">
        <f t="shared" si="23"/>
        <v>1469712.7200000002</v>
      </c>
      <c r="Q71" s="254">
        <f t="shared" si="24"/>
        <v>0</v>
      </c>
    </row>
    <row r="72" spans="1:17" ht="30" customHeight="1">
      <c r="A72" s="69" t="s">
        <v>86</v>
      </c>
      <c r="B72" s="59" t="s">
        <v>403</v>
      </c>
      <c r="C72" s="59" t="s">
        <v>406</v>
      </c>
      <c r="D72" s="59" t="s">
        <v>801</v>
      </c>
      <c r="E72" s="59" t="s">
        <v>665</v>
      </c>
      <c r="F72" s="60"/>
      <c r="G72" s="60" t="s">
        <v>879</v>
      </c>
      <c r="H72" s="75" t="s">
        <v>568</v>
      </c>
      <c r="I72" s="73">
        <v>125896.91</v>
      </c>
      <c r="J72" s="73">
        <v>61568.06</v>
      </c>
      <c r="K72" s="73">
        <v>53665.83</v>
      </c>
      <c r="L72" s="73">
        <v>3342.64</v>
      </c>
      <c r="M72" s="73">
        <v>7320.38</v>
      </c>
      <c r="N72" s="128">
        <f t="shared" si="22"/>
        <v>10663.02</v>
      </c>
      <c r="O72" s="41"/>
      <c r="P72" s="250">
        <f t="shared" si="23"/>
        <v>10663.020000000004</v>
      </c>
      <c r="Q72" s="254">
        <f t="shared" si="24"/>
        <v>0</v>
      </c>
    </row>
    <row r="73" spans="1:17" ht="30" customHeight="1">
      <c r="A73" s="69" t="s">
        <v>86</v>
      </c>
      <c r="B73" s="59" t="s">
        <v>463</v>
      </c>
      <c r="C73" s="59" t="s">
        <v>394</v>
      </c>
      <c r="D73" s="59" t="s">
        <v>466</v>
      </c>
      <c r="E73" s="59" t="s">
        <v>665</v>
      </c>
      <c r="F73" s="60"/>
      <c r="G73" s="60" t="s">
        <v>164</v>
      </c>
      <c r="H73" s="74" t="s">
        <v>336</v>
      </c>
      <c r="I73" s="73">
        <v>429183.68</v>
      </c>
      <c r="J73" s="73">
        <v>21984.77</v>
      </c>
      <c r="K73" s="73">
        <v>291031.16</v>
      </c>
      <c r="L73" s="73">
        <v>3261.47</v>
      </c>
      <c r="M73" s="73">
        <v>112906.28</v>
      </c>
      <c r="N73" s="128">
        <f t="shared" si="22"/>
        <v>116167.75</v>
      </c>
      <c r="O73" s="41"/>
      <c r="P73" s="250">
        <f t="shared" si="23"/>
        <v>116167.75</v>
      </c>
      <c r="Q73" s="254">
        <f t="shared" si="24"/>
        <v>0</v>
      </c>
    </row>
    <row r="74" spans="1:17" ht="30" customHeight="1">
      <c r="A74" s="69" t="s">
        <v>86</v>
      </c>
      <c r="B74" s="59" t="s">
        <v>675</v>
      </c>
      <c r="C74" s="59" t="s">
        <v>428</v>
      </c>
      <c r="D74" s="59" t="s">
        <v>467</v>
      </c>
      <c r="E74" s="59" t="s">
        <v>665</v>
      </c>
      <c r="F74" s="60"/>
      <c r="G74" s="60" t="s">
        <v>165</v>
      </c>
      <c r="H74" s="75" t="s">
        <v>781</v>
      </c>
      <c r="I74" s="73">
        <v>1123197.73</v>
      </c>
      <c r="J74" s="73">
        <v>3283.46</v>
      </c>
      <c r="K74" s="73">
        <v>1023472.8</v>
      </c>
      <c r="L74" s="73">
        <v>0</v>
      </c>
      <c r="M74" s="73">
        <v>96441.47</v>
      </c>
      <c r="N74" s="128">
        <f t="shared" si="22"/>
        <v>96441.47</v>
      </c>
      <c r="O74" s="41"/>
      <c r="P74" s="250">
        <f t="shared" si="23"/>
        <v>96441.46999999997</v>
      </c>
      <c r="Q74" s="254">
        <f t="shared" si="24"/>
        <v>0</v>
      </c>
    </row>
    <row r="75" spans="1:17" ht="30" customHeight="1">
      <c r="A75" s="69" t="s">
        <v>86</v>
      </c>
      <c r="B75" s="59" t="s">
        <v>832</v>
      </c>
      <c r="C75" s="59" t="s">
        <v>834</v>
      </c>
      <c r="D75" s="59" t="s">
        <v>468</v>
      </c>
      <c r="E75" s="59" t="s">
        <v>665</v>
      </c>
      <c r="F75" s="60"/>
      <c r="G75" s="60" t="s">
        <v>166</v>
      </c>
      <c r="H75" s="75" t="s">
        <v>337</v>
      </c>
      <c r="I75" s="73">
        <v>1324617.57</v>
      </c>
      <c r="J75" s="73">
        <v>39476.85</v>
      </c>
      <c r="K75" s="73">
        <v>903775.8</v>
      </c>
      <c r="L75" s="73">
        <v>9804</v>
      </c>
      <c r="M75" s="73">
        <v>371560.92</v>
      </c>
      <c r="N75" s="128">
        <f t="shared" si="22"/>
        <v>381364.92</v>
      </c>
      <c r="O75" s="41"/>
      <c r="P75" s="250">
        <f t="shared" si="23"/>
        <v>381364.9199999999</v>
      </c>
      <c r="Q75" s="254">
        <f t="shared" si="24"/>
        <v>0</v>
      </c>
    </row>
    <row r="76" spans="1:17" ht="39.75" customHeight="1">
      <c r="A76" s="32" t="s">
        <v>23</v>
      </c>
      <c r="B76" s="25"/>
      <c r="C76" s="25"/>
      <c r="D76" s="25"/>
      <c r="E76" s="25"/>
      <c r="F76" s="25"/>
      <c r="G76" s="25"/>
      <c r="H76" s="33"/>
      <c r="I76" s="35">
        <f aca="true" t="shared" si="25" ref="I76:N76">SUM(I77:I79)</f>
        <v>52617.71</v>
      </c>
      <c r="J76" s="35">
        <f t="shared" si="25"/>
        <v>52617.71</v>
      </c>
      <c r="K76" s="35">
        <f t="shared" si="25"/>
        <v>0</v>
      </c>
      <c r="L76" s="35">
        <f t="shared" si="25"/>
        <v>0</v>
      </c>
      <c r="M76" s="35">
        <f t="shared" si="25"/>
        <v>0</v>
      </c>
      <c r="N76" s="36">
        <f t="shared" si="25"/>
        <v>0</v>
      </c>
      <c r="O76" s="86"/>
      <c r="P76" s="86"/>
      <c r="Q76" s="24"/>
    </row>
    <row r="77" spans="1:17" ht="30" customHeight="1">
      <c r="A77" s="69" t="s">
        <v>86</v>
      </c>
      <c r="B77" s="59" t="s">
        <v>386</v>
      </c>
      <c r="C77" s="59" t="s">
        <v>406</v>
      </c>
      <c r="D77" s="59" t="s">
        <v>389</v>
      </c>
      <c r="E77" s="59" t="s">
        <v>665</v>
      </c>
      <c r="F77" s="60"/>
      <c r="G77" s="60" t="s">
        <v>880</v>
      </c>
      <c r="H77" s="75" t="s">
        <v>916</v>
      </c>
      <c r="I77" s="73">
        <v>1369.59</v>
      </c>
      <c r="J77" s="73">
        <v>1369.59</v>
      </c>
      <c r="K77" s="73">
        <v>0</v>
      </c>
      <c r="L77" s="73">
        <v>0</v>
      </c>
      <c r="M77" s="73">
        <v>0</v>
      </c>
      <c r="N77" s="128">
        <f>SUM(L77:M77)</f>
        <v>0</v>
      </c>
      <c r="O77" s="41"/>
      <c r="P77" s="250">
        <f>I77-J77-K77</f>
        <v>0</v>
      </c>
      <c r="Q77" s="254">
        <f>N77-P77</f>
        <v>0</v>
      </c>
    </row>
    <row r="78" spans="1:17" ht="30" customHeight="1">
      <c r="A78" s="69" t="s">
        <v>86</v>
      </c>
      <c r="B78" s="59" t="s">
        <v>387</v>
      </c>
      <c r="C78" s="59" t="s">
        <v>406</v>
      </c>
      <c r="D78" s="59" t="s">
        <v>390</v>
      </c>
      <c r="E78" s="59" t="s">
        <v>665</v>
      </c>
      <c r="F78" s="60"/>
      <c r="G78" s="60" t="s">
        <v>881</v>
      </c>
      <c r="H78" s="75" t="s">
        <v>917</v>
      </c>
      <c r="I78" s="73">
        <v>42087.8</v>
      </c>
      <c r="J78" s="73">
        <v>42087.8</v>
      </c>
      <c r="K78" s="73">
        <v>0</v>
      </c>
      <c r="L78" s="73">
        <v>0</v>
      </c>
      <c r="M78" s="73">
        <v>0</v>
      </c>
      <c r="N78" s="128">
        <f>SUM(L78:M78)</f>
        <v>0</v>
      </c>
      <c r="O78" s="41"/>
      <c r="P78" s="250">
        <f>I78-J78-K78</f>
        <v>0</v>
      </c>
      <c r="Q78" s="254">
        <f>N78-P78</f>
        <v>0</v>
      </c>
    </row>
    <row r="79" spans="1:17" ht="30" customHeight="1">
      <c r="A79" s="69" t="s">
        <v>86</v>
      </c>
      <c r="B79" s="59" t="s">
        <v>388</v>
      </c>
      <c r="C79" s="59" t="s">
        <v>406</v>
      </c>
      <c r="D79" s="59" t="s">
        <v>391</v>
      </c>
      <c r="E79" s="59" t="s">
        <v>665</v>
      </c>
      <c r="F79" s="60"/>
      <c r="G79" s="60" t="s">
        <v>882</v>
      </c>
      <c r="H79" s="74" t="s">
        <v>918</v>
      </c>
      <c r="I79" s="73">
        <v>9160.32</v>
      </c>
      <c r="J79" s="73">
        <v>9160.32</v>
      </c>
      <c r="K79" s="73">
        <v>0</v>
      </c>
      <c r="L79" s="73">
        <v>0</v>
      </c>
      <c r="M79" s="73">
        <v>0</v>
      </c>
      <c r="N79" s="128">
        <f>SUM(L79:M79)</f>
        <v>0</v>
      </c>
      <c r="O79" s="41"/>
      <c r="P79" s="250">
        <f>I79-J79-K79</f>
        <v>0</v>
      </c>
      <c r="Q79" s="254">
        <f>N79-P79</f>
        <v>0</v>
      </c>
    </row>
    <row r="80" spans="1:16" ht="39.75" customHeight="1">
      <c r="A80" s="32" t="s">
        <v>919</v>
      </c>
      <c r="B80" s="25"/>
      <c r="C80" s="25"/>
      <c r="D80" s="25"/>
      <c r="E80" s="25"/>
      <c r="F80" s="25"/>
      <c r="G80" s="25"/>
      <c r="H80" s="33"/>
      <c r="I80" s="35">
        <f aca="true" t="shared" si="26" ref="I80:N80">SUM(I81)</f>
        <v>8194669.32</v>
      </c>
      <c r="J80" s="35">
        <f t="shared" si="26"/>
        <v>2240510.46</v>
      </c>
      <c r="K80" s="35">
        <f t="shared" si="26"/>
        <v>5937853.2</v>
      </c>
      <c r="L80" s="35">
        <f t="shared" si="26"/>
        <v>16305.66</v>
      </c>
      <c r="M80" s="35">
        <f t="shared" si="26"/>
        <v>0</v>
      </c>
      <c r="N80" s="36">
        <f t="shared" si="26"/>
        <v>16305.66</v>
      </c>
      <c r="O80" s="41"/>
      <c r="P80" s="41"/>
    </row>
    <row r="81" spans="1:17" ht="30" customHeight="1">
      <c r="A81" s="69" t="s">
        <v>86</v>
      </c>
      <c r="B81" s="59" t="s">
        <v>392</v>
      </c>
      <c r="C81" s="59" t="s">
        <v>406</v>
      </c>
      <c r="D81" s="59" t="s">
        <v>393</v>
      </c>
      <c r="E81" s="59" t="s">
        <v>665</v>
      </c>
      <c r="F81" s="60"/>
      <c r="G81" s="60" t="s">
        <v>883</v>
      </c>
      <c r="H81" s="75" t="s">
        <v>717</v>
      </c>
      <c r="I81" s="73">
        <v>8194669.32</v>
      </c>
      <c r="J81" s="73">
        <v>2240510.46</v>
      </c>
      <c r="K81" s="73">
        <v>5937853.2</v>
      </c>
      <c r="L81" s="73">
        <v>16305.66</v>
      </c>
      <c r="M81" s="73">
        <v>0</v>
      </c>
      <c r="N81" s="128">
        <f>SUM(L81:M81)</f>
        <v>16305.66</v>
      </c>
      <c r="O81" s="41"/>
      <c r="P81" s="250">
        <f>I81-J81-K81</f>
        <v>16305.660000000149</v>
      </c>
      <c r="Q81" s="254">
        <f>N81-P81</f>
        <v>-1.4915713109076023E-10</v>
      </c>
    </row>
    <row r="82" spans="1:16" ht="39.75" customHeight="1">
      <c r="A82" s="32" t="s">
        <v>97</v>
      </c>
      <c r="B82" s="25"/>
      <c r="C82" s="25"/>
      <c r="D82" s="25"/>
      <c r="E82" s="25"/>
      <c r="F82" s="25"/>
      <c r="G82" s="25"/>
      <c r="H82" s="33"/>
      <c r="I82" s="35">
        <f aca="true" t="shared" si="27" ref="I82:N82">SUM(I83)</f>
        <v>0</v>
      </c>
      <c r="J82" s="35">
        <f t="shared" si="27"/>
        <v>0</v>
      </c>
      <c r="K82" s="35">
        <f t="shared" si="27"/>
        <v>0</v>
      </c>
      <c r="L82" s="35">
        <f t="shared" si="27"/>
        <v>0</v>
      </c>
      <c r="M82" s="35">
        <f t="shared" si="27"/>
        <v>0</v>
      </c>
      <c r="N82" s="36">
        <f t="shared" si="27"/>
        <v>0</v>
      </c>
      <c r="O82" s="86"/>
      <c r="P82" s="86"/>
    </row>
    <row r="83" spans="1:17" ht="30" customHeight="1">
      <c r="A83" s="69" t="s">
        <v>87</v>
      </c>
      <c r="B83" s="59" t="s">
        <v>652</v>
      </c>
      <c r="C83" s="59" t="s">
        <v>656</v>
      </c>
      <c r="D83" s="59" t="s">
        <v>664</v>
      </c>
      <c r="E83" s="59" t="s">
        <v>665</v>
      </c>
      <c r="F83" s="60"/>
      <c r="G83" s="60" t="s">
        <v>899</v>
      </c>
      <c r="H83" s="72" t="s">
        <v>123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128">
        <f>SUM(L83:M83)</f>
        <v>0</v>
      </c>
      <c r="O83" s="41"/>
      <c r="P83" s="250">
        <f>I83-J83-K83</f>
        <v>0</v>
      </c>
      <c r="Q83" s="254">
        <f>N83-P83</f>
        <v>0</v>
      </c>
    </row>
    <row r="84" spans="1:16" ht="39.75" customHeight="1">
      <c r="A84" s="32" t="s">
        <v>737</v>
      </c>
      <c r="B84" s="25"/>
      <c r="C84" s="25"/>
      <c r="D84" s="25"/>
      <c r="E84" s="25"/>
      <c r="F84" s="25"/>
      <c r="G84" s="25"/>
      <c r="H84" s="33"/>
      <c r="I84" s="34">
        <f aca="true" t="shared" si="28" ref="I84:N84">SUM(I85:I99)</f>
        <v>74486874.4</v>
      </c>
      <c r="J84" s="34">
        <f t="shared" si="28"/>
        <v>16591064.59</v>
      </c>
      <c r="K84" s="34">
        <f t="shared" si="28"/>
        <v>0</v>
      </c>
      <c r="L84" s="34">
        <f t="shared" si="28"/>
        <v>0</v>
      </c>
      <c r="M84" s="34">
        <f t="shared" si="28"/>
        <v>57895809.81</v>
      </c>
      <c r="N84" s="36">
        <f t="shared" si="28"/>
        <v>57895809.81</v>
      </c>
      <c r="O84" s="41"/>
      <c r="P84" s="41"/>
    </row>
    <row r="85" spans="1:17" ht="30" customHeight="1">
      <c r="A85" s="69" t="s">
        <v>86</v>
      </c>
      <c r="B85" s="59" t="s">
        <v>400</v>
      </c>
      <c r="C85" s="59" t="s">
        <v>834</v>
      </c>
      <c r="D85" s="59" t="s">
        <v>465</v>
      </c>
      <c r="E85" s="59" t="s">
        <v>394</v>
      </c>
      <c r="F85" s="60"/>
      <c r="G85" s="60" t="s">
        <v>412</v>
      </c>
      <c r="H85" s="74" t="s">
        <v>567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128">
        <f aca="true" t="shared" si="29" ref="N85:N91">SUM(L85:M85)</f>
        <v>0</v>
      </c>
      <c r="O85" s="41"/>
      <c r="P85" s="250">
        <f aca="true" t="shared" si="30" ref="P85:P91">I85-J85-K85</f>
        <v>0</v>
      </c>
      <c r="Q85" s="254">
        <f aca="true" t="shared" si="31" ref="Q85:Q91">N85-P85</f>
        <v>0</v>
      </c>
    </row>
    <row r="86" spans="1:17" ht="30" customHeight="1">
      <c r="A86" s="69" t="s">
        <v>86</v>
      </c>
      <c r="B86" s="59" t="s">
        <v>463</v>
      </c>
      <c r="C86" s="59" t="s">
        <v>394</v>
      </c>
      <c r="D86" s="59" t="s">
        <v>466</v>
      </c>
      <c r="E86" s="59" t="s">
        <v>836</v>
      </c>
      <c r="F86" s="60"/>
      <c r="G86" s="60" t="s">
        <v>413</v>
      </c>
      <c r="H86" s="74" t="s">
        <v>336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128">
        <f t="shared" si="29"/>
        <v>0</v>
      </c>
      <c r="O86" s="41"/>
      <c r="P86" s="250">
        <f t="shared" si="30"/>
        <v>0</v>
      </c>
      <c r="Q86" s="254">
        <f t="shared" si="31"/>
        <v>0</v>
      </c>
    </row>
    <row r="87" spans="1:17" ht="30" customHeight="1">
      <c r="A87" s="69" t="s">
        <v>86</v>
      </c>
      <c r="B87" s="59" t="s">
        <v>392</v>
      </c>
      <c r="C87" s="59" t="s">
        <v>665</v>
      </c>
      <c r="D87" s="59" t="s">
        <v>470</v>
      </c>
      <c r="E87" s="59" t="s">
        <v>472</v>
      </c>
      <c r="F87" s="60"/>
      <c r="G87" s="60" t="s">
        <v>414</v>
      </c>
      <c r="H87" s="74" t="s">
        <v>78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128">
        <f t="shared" si="29"/>
        <v>0</v>
      </c>
      <c r="O87" s="41"/>
      <c r="P87" s="250">
        <f t="shared" si="30"/>
        <v>0</v>
      </c>
      <c r="Q87" s="254">
        <f t="shared" si="31"/>
        <v>0</v>
      </c>
    </row>
    <row r="88" spans="1:17" ht="30" customHeight="1">
      <c r="A88" s="69" t="s">
        <v>86</v>
      </c>
      <c r="B88" s="59" t="s">
        <v>820</v>
      </c>
      <c r="C88" s="59" t="s">
        <v>469</v>
      </c>
      <c r="D88" s="59" t="s">
        <v>471</v>
      </c>
      <c r="E88" s="59" t="s">
        <v>394</v>
      </c>
      <c r="F88" s="60"/>
      <c r="G88" s="60" t="s">
        <v>415</v>
      </c>
      <c r="H88" s="74" t="s">
        <v>782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128">
        <f t="shared" si="29"/>
        <v>0</v>
      </c>
      <c r="O88" s="41"/>
      <c r="P88" s="250">
        <f t="shared" si="30"/>
        <v>0</v>
      </c>
      <c r="Q88" s="254">
        <f t="shared" si="31"/>
        <v>0</v>
      </c>
    </row>
    <row r="89" spans="1:17" ht="30" customHeight="1">
      <c r="A89" s="69" t="s">
        <v>86</v>
      </c>
      <c r="B89" s="59" t="s">
        <v>832</v>
      </c>
      <c r="C89" s="59" t="s">
        <v>394</v>
      </c>
      <c r="D89" s="59" t="s">
        <v>27</v>
      </c>
      <c r="E89" s="59" t="s">
        <v>777</v>
      </c>
      <c r="F89" s="60"/>
      <c r="G89" s="60" t="s">
        <v>616</v>
      </c>
      <c r="H89" s="74" t="s">
        <v>122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128">
        <f t="shared" si="29"/>
        <v>0</v>
      </c>
      <c r="O89" s="41"/>
      <c r="P89" s="250">
        <f t="shared" si="30"/>
        <v>0</v>
      </c>
      <c r="Q89" s="254">
        <f t="shared" si="31"/>
        <v>0</v>
      </c>
    </row>
    <row r="90" spans="1:17" ht="30" customHeight="1">
      <c r="A90" s="69" t="s">
        <v>86</v>
      </c>
      <c r="B90" s="59" t="s">
        <v>821</v>
      </c>
      <c r="C90" s="59" t="s">
        <v>394</v>
      </c>
      <c r="D90" s="59" t="s">
        <v>28</v>
      </c>
      <c r="E90" s="59" t="s">
        <v>777</v>
      </c>
      <c r="F90" s="60"/>
      <c r="G90" s="60" t="s">
        <v>617</v>
      </c>
      <c r="H90" s="74" t="s">
        <v>48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128">
        <f t="shared" si="29"/>
        <v>0</v>
      </c>
      <c r="O90" s="41"/>
      <c r="P90" s="250">
        <f t="shared" si="30"/>
        <v>0</v>
      </c>
      <c r="Q90" s="254">
        <f t="shared" si="31"/>
        <v>0</v>
      </c>
    </row>
    <row r="91" spans="1:17" ht="30" customHeight="1">
      <c r="A91" s="69" t="s">
        <v>86</v>
      </c>
      <c r="B91" s="59" t="s">
        <v>821</v>
      </c>
      <c r="C91" s="59" t="s">
        <v>394</v>
      </c>
      <c r="D91" s="59" t="s">
        <v>29</v>
      </c>
      <c r="E91" s="59" t="s">
        <v>779</v>
      </c>
      <c r="F91" s="60"/>
      <c r="G91" s="60" t="s">
        <v>618</v>
      </c>
      <c r="H91" s="74" t="s">
        <v>49</v>
      </c>
      <c r="I91" s="73">
        <v>1684000</v>
      </c>
      <c r="J91" s="73">
        <v>0</v>
      </c>
      <c r="K91" s="73">
        <v>0</v>
      </c>
      <c r="L91" s="73">
        <v>0</v>
      </c>
      <c r="M91" s="73">
        <v>1684000</v>
      </c>
      <c r="N91" s="128">
        <f t="shared" si="29"/>
        <v>1684000</v>
      </c>
      <c r="O91" s="41"/>
      <c r="P91" s="250">
        <f t="shared" si="30"/>
        <v>1684000</v>
      </c>
      <c r="Q91" s="254">
        <f t="shared" si="31"/>
        <v>0</v>
      </c>
    </row>
    <row r="92" spans="1:17" ht="30" customHeight="1">
      <c r="A92" s="69" t="s">
        <v>86</v>
      </c>
      <c r="B92" s="59" t="s">
        <v>821</v>
      </c>
      <c r="C92" s="59" t="s">
        <v>372</v>
      </c>
      <c r="D92" s="59" t="s">
        <v>373</v>
      </c>
      <c r="E92" s="59" t="s">
        <v>473</v>
      </c>
      <c r="F92" s="60"/>
      <c r="G92" s="60" t="s">
        <v>607</v>
      </c>
      <c r="H92" s="74" t="s">
        <v>561</v>
      </c>
      <c r="I92" s="73">
        <v>3755055.79</v>
      </c>
      <c r="J92" s="73">
        <v>207943.15</v>
      </c>
      <c r="K92" s="73">
        <v>0</v>
      </c>
      <c r="L92" s="73">
        <v>0</v>
      </c>
      <c r="M92" s="73">
        <v>3547112.64</v>
      </c>
      <c r="N92" s="128">
        <f>SUM(L92:M92)</f>
        <v>3547112.64</v>
      </c>
      <c r="O92" s="41"/>
      <c r="P92" s="250">
        <f>I92-J92-K92</f>
        <v>3547112.64</v>
      </c>
      <c r="Q92" s="254">
        <f>N92-P92</f>
        <v>0</v>
      </c>
    </row>
    <row r="93" spans="1:17" ht="30" customHeight="1">
      <c r="A93" s="69" t="s">
        <v>86</v>
      </c>
      <c r="B93" s="59" t="s">
        <v>821</v>
      </c>
      <c r="C93" s="59" t="s">
        <v>372</v>
      </c>
      <c r="D93" s="59" t="s">
        <v>373</v>
      </c>
      <c r="E93" s="59" t="s">
        <v>761</v>
      </c>
      <c r="F93" s="60"/>
      <c r="G93" s="60" t="s">
        <v>18</v>
      </c>
      <c r="H93" s="74" t="s">
        <v>561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128">
        <f aca="true" t="shared" si="32" ref="N93:N98">SUM(L93:M93)</f>
        <v>0</v>
      </c>
      <c r="O93" s="41"/>
      <c r="P93" s="250">
        <f aca="true" t="shared" si="33" ref="P93:P98">I93-J93-K93</f>
        <v>0</v>
      </c>
      <c r="Q93" s="254">
        <f aca="true" t="shared" si="34" ref="Q93:Q98">N93-P93</f>
        <v>0</v>
      </c>
    </row>
    <row r="94" spans="1:17" ht="30" customHeight="1">
      <c r="A94" s="69" t="s">
        <v>86</v>
      </c>
      <c r="B94" s="59" t="s">
        <v>821</v>
      </c>
      <c r="C94" s="59" t="s">
        <v>372</v>
      </c>
      <c r="D94" s="59" t="s">
        <v>374</v>
      </c>
      <c r="E94" s="59" t="s">
        <v>474</v>
      </c>
      <c r="F94" s="60"/>
      <c r="G94" s="60" t="s">
        <v>609</v>
      </c>
      <c r="H94" s="74" t="s">
        <v>562</v>
      </c>
      <c r="I94" s="73">
        <v>660250.17</v>
      </c>
      <c r="J94" s="73">
        <v>33303.43</v>
      </c>
      <c r="K94" s="73">
        <v>0</v>
      </c>
      <c r="L94" s="73">
        <v>0</v>
      </c>
      <c r="M94" s="73">
        <v>626946.74</v>
      </c>
      <c r="N94" s="128">
        <f t="shared" si="32"/>
        <v>626946.74</v>
      </c>
      <c r="O94" s="41"/>
      <c r="P94" s="250">
        <f t="shared" si="33"/>
        <v>626946.74</v>
      </c>
      <c r="Q94" s="254">
        <f t="shared" si="34"/>
        <v>0</v>
      </c>
    </row>
    <row r="95" spans="1:17" ht="30" customHeight="1">
      <c r="A95" s="69" t="s">
        <v>86</v>
      </c>
      <c r="B95" s="59" t="s">
        <v>821</v>
      </c>
      <c r="C95" s="59" t="s">
        <v>372</v>
      </c>
      <c r="D95" s="59" t="s">
        <v>375</v>
      </c>
      <c r="E95" s="59" t="s">
        <v>475</v>
      </c>
      <c r="F95" s="60"/>
      <c r="G95" s="60" t="s">
        <v>611</v>
      </c>
      <c r="H95" s="74" t="s">
        <v>563</v>
      </c>
      <c r="I95" s="73">
        <v>9001634.01</v>
      </c>
      <c r="J95" s="73">
        <v>294577.71</v>
      </c>
      <c r="K95" s="73">
        <v>0</v>
      </c>
      <c r="L95" s="73">
        <v>0</v>
      </c>
      <c r="M95" s="73">
        <v>8707056.299999999</v>
      </c>
      <c r="N95" s="128">
        <f t="shared" si="32"/>
        <v>8707056.299999999</v>
      </c>
      <c r="O95" s="41"/>
      <c r="P95" s="250">
        <f t="shared" si="33"/>
        <v>8707056.299999999</v>
      </c>
      <c r="Q95" s="254">
        <f t="shared" si="34"/>
        <v>0</v>
      </c>
    </row>
    <row r="96" spans="1:17" ht="30" customHeight="1">
      <c r="A96" s="69" t="s">
        <v>86</v>
      </c>
      <c r="B96" s="59" t="s">
        <v>821</v>
      </c>
      <c r="C96" s="59" t="s">
        <v>372</v>
      </c>
      <c r="D96" s="59" t="s">
        <v>376</v>
      </c>
      <c r="E96" s="59" t="s">
        <v>476</v>
      </c>
      <c r="F96" s="60"/>
      <c r="G96" s="60" t="s">
        <v>19</v>
      </c>
      <c r="H96" s="74" t="s">
        <v>565</v>
      </c>
      <c r="I96" s="73">
        <v>6311959.72</v>
      </c>
      <c r="J96" s="73">
        <v>340000</v>
      </c>
      <c r="K96" s="73">
        <v>0</v>
      </c>
      <c r="L96" s="73">
        <v>0</v>
      </c>
      <c r="M96" s="73">
        <v>5971959.72</v>
      </c>
      <c r="N96" s="128">
        <f t="shared" si="32"/>
        <v>5971959.72</v>
      </c>
      <c r="O96" s="41"/>
      <c r="P96" s="250">
        <f t="shared" si="33"/>
        <v>5971959.72</v>
      </c>
      <c r="Q96" s="254">
        <f t="shared" si="34"/>
        <v>0</v>
      </c>
    </row>
    <row r="97" spans="1:17" ht="30" customHeight="1">
      <c r="A97" s="69" t="s">
        <v>86</v>
      </c>
      <c r="B97" s="59" t="s">
        <v>821</v>
      </c>
      <c r="C97" s="59" t="s">
        <v>372</v>
      </c>
      <c r="D97" s="59" t="s">
        <v>376</v>
      </c>
      <c r="E97" s="59" t="s">
        <v>762</v>
      </c>
      <c r="F97" s="60"/>
      <c r="G97" s="60" t="s">
        <v>183</v>
      </c>
      <c r="H97" s="74" t="s">
        <v>565</v>
      </c>
      <c r="I97" s="73">
        <v>579142</v>
      </c>
      <c r="J97" s="73">
        <v>0</v>
      </c>
      <c r="K97" s="73">
        <v>0</v>
      </c>
      <c r="L97" s="73">
        <v>0</v>
      </c>
      <c r="M97" s="73">
        <v>579142</v>
      </c>
      <c r="N97" s="128">
        <f>SUM(L97:M97)</f>
        <v>579142</v>
      </c>
      <c r="O97" s="41"/>
      <c r="P97" s="250">
        <f>I97-J97-K97</f>
        <v>579142</v>
      </c>
      <c r="Q97" s="254">
        <f>N97-P97</f>
        <v>0</v>
      </c>
    </row>
    <row r="98" spans="1:17" ht="30" customHeight="1">
      <c r="A98" s="69" t="s">
        <v>86</v>
      </c>
      <c r="B98" s="59" t="s">
        <v>821</v>
      </c>
      <c r="C98" s="59" t="s">
        <v>372</v>
      </c>
      <c r="D98" s="59" t="s">
        <v>377</v>
      </c>
      <c r="E98" s="59" t="s">
        <v>477</v>
      </c>
      <c r="F98" s="60"/>
      <c r="G98" s="60" t="s">
        <v>20</v>
      </c>
      <c r="H98" s="72" t="s">
        <v>124</v>
      </c>
      <c r="I98" s="73">
        <v>52494832.71000001</v>
      </c>
      <c r="J98" s="73">
        <v>15715240.3</v>
      </c>
      <c r="K98" s="73">
        <v>0</v>
      </c>
      <c r="L98" s="73">
        <v>0</v>
      </c>
      <c r="M98" s="73">
        <v>36779592.410000004</v>
      </c>
      <c r="N98" s="128">
        <f t="shared" si="32"/>
        <v>36779592.410000004</v>
      </c>
      <c r="O98" s="41"/>
      <c r="P98" s="250">
        <f t="shared" si="33"/>
        <v>36779592.41000001</v>
      </c>
      <c r="Q98" s="254">
        <f t="shared" si="34"/>
        <v>0</v>
      </c>
    </row>
    <row r="99" spans="1:17" ht="30" customHeight="1">
      <c r="A99" s="69" t="s">
        <v>86</v>
      </c>
      <c r="B99" s="59" t="s">
        <v>820</v>
      </c>
      <c r="C99" s="59" t="s">
        <v>822</v>
      </c>
      <c r="D99" s="59" t="s">
        <v>823</v>
      </c>
      <c r="E99" s="59" t="s">
        <v>472</v>
      </c>
      <c r="F99" s="60"/>
      <c r="G99" s="60" t="s">
        <v>725</v>
      </c>
      <c r="H99" s="74" t="s">
        <v>486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128">
        <f>SUM(L99:M99)</f>
        <v>0</v>
      </c>
      <c r="O99" s="41"/>
      <c r="P99" s="250">
        <f>I99-J99-K99</f>
        <v>0</v>
      </c>
      <c r="Q99" s="254">
        <f>N99-P99</f>
        <v>0</v>
      </c>
    </row>
    <row r="100" spans="1:16" ht="15" customHeight="1" thickBot="1">
      <c r="A100" s="167"/>
      <c r="B100" s="168"/>
      <c r="C100" s="168"/>
      <c r="D100" s="168"/>
      <c r="E100" s="168"/>
      <c r="F100" s="168"/>
      <c r="G100" s="168"/>
      <c r="H100" s="169"/>
      <c r="I100" s="170"/>
      <c r="J100" s="170"/>
      <c r="K100" s="170"/>
      <c r="L100" s="170"/>
      <c r="M100" s="170"/>
      <c r="N100" s="171"/>
      <c r="O100" s="41"/>
      <c r="P100" s="41"/>
    </row>
    <row r="101" spans="1:16" ht="27" thickTop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7"/>
      <c r="M101" s="58"/>
      <c r="N101" s="40"/>
      <c r="O101" s="41"/>
      <c r="P101" s="41"/>
    </row>
    <row r="102" spans="1:13" ht="26.25">
      <c r="A102" s="3"/>
      <c r="B102" s="3"/>
      <c r="C102" s="3"/>
      <c r="D102" s="3"/>
      <c r="E102" s="3"/>
      <c r="F102" s="3"/>
      <c r="G102" s="3"/>
      <c r="H102" s="1"/>
      <c r="I102" s="4"/>
      <c r="J102" s="1"/>
      <c r="K102" s="1"/>
      <c r="L102" s="1"/>
      <c r="M102" s="1"/>
    </row>
    <row r="103" spans="1:13" ht="25.5">
      <c r="A103" s="3"/>
      <c r="B103" s="3"/>
      <c r="C103" s="3"/>
      <c r="D103" s="3"/>
      <c r="E103" s="3"/>
      <c r="F103" s="3"/>
      <c r="G103" s="3"/>
      <c r="H103" s="1"/>
      <c r="I103" s="1"/>
      <c r="J103" s="1"/>
      <c r="K103" s="1"/>
      <c r="L103" s="1"/>
      <c r="M103" s="1"/>
    </row>
    <row r="104" spans="1:13" ht="25.5">
      <c r="A104" s="3"/>
      <c r="B104" s="3"/>
      <c r="C104" s="3"/>
      <c r="D104" s="3"/>
      <c r="E104" s="3"/>
      <c r="F104" s="3"/>
      <c r="G104" s="3"/>
      <c r="H104" s="1"/>
      <c r="I104" s="1"/>
      <c r="J104" s="1"/>
      <c r="K104" s="1"/>
      <c r="L104" s="1"/>
      <c r="M104" s="1"/>
    </row>
    <row r="105" spans="1:13" ht="25.5">
      <c r="A105" s="3"/>
      <c r="B105" s="3"/>
      <c r="C105" s="3"/>
      <c r="D105" s="3"/>
      <c r="E105" s="3"/>
      <c r="F105" s="3"/>
      <c r="G105" s="3"/>
      <c r="H105" s="1"/>
      <c r="I105" s="1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5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5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</sheetData>
  <mergeCells count="10">
    <mergeCell ref="P8:R8"/>
    <mergeCell ref="L9:N9"/>
    <mergeCell ref="A3:N3"/>
    <mergeCell ref="A5:H5"/>
    <mergeCell ref="A8:F10"/>
    <mergeCell ref="A7:H7"/>
    <mergeCell ref="I8:N8"/>
    <mergeCell ref="I9:I10"/>
    <mergeCell ref="J9:J10"/>
    <mergeCell ref="K9:K10"/>
  </mergeCells>
  <printOptions horizontalCentered="1"/>
  <pageMargins left="0" right="0" top="0.3937007874015748" bottom="0.2755905511811024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/&amp;N&amp;R&amp;"Arial,Negrito"&amp;12CAA/2003/CNS/ABR/&amp;F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5"/>
  <sheetViews>
    <sheetView zoomScale="50" zoomScaleNormal="5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1.71093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4" max="14" width="3.421875" style="0" customWidth="1"/>
    <col min="15" max="15" width="36.140625" style="0" bestFit="1" customWidth="1"/>
    <col min="16" max="16" width="39.00390625" style="0" bestFit="1" customWidth="1"/>
    <col min="17" max="17" width="35.57421875" style="0" bestFit="1" customWidth="1"/>
  </cols>
  <sheetData>
    <row r="1" spans="1:13" ht="39.75" customHeight="1">
      <c r="A1" s="182" t="s">
        <v>397</v>
      </c>
      <c r="B1" s="5"/>
      <c r="C1" s="5"/>
      <c r="D1" s="5"/>
      <c r="E1" s="5"/>
      <c r="F1" s="5"/>
      <c r="G1" s="89"/>
      <c r="H1" s="90"/>
      <c r="I1" s="90"/>
      <c r="J1" s="90"/>
      <c r="K1" s="263"/>
      <c r="L1" s="91"/>
      <c r="M1" s="90"/>
    </row>
    <row r="2" spans="1:13" ht="30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263"/>
      <c r="L2" s="91"/>
      <c r="M2" s="90"/>
    </row>
    <row r="3" spans="1:13" ht="39.75" customHeight="1">
      <c r="A3" s="328" t="s">
        <v>841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3" ht="24.75" customHeight="1">
      <c r="A4" s="92"/>
      <c r="B4" s="92"/>
      <c r="C4" s="92"/>
      <c r="D4" s="92"/>
      <c r="E4" s="92"/>
      <c r="F4" s="92"/>
      <c r="G4" s="92"/>
      <c r="H4" s="92"/>
      <c r="I4" s="92"/>
      <c r="J4" s="264"/>
      <c r="K4" s="252"/>
      <c r="L4" s="91"/>
      <c r="M4" s="90"/>
    </row>
    <row r="5" spans="1:13" ht="42.75" customHeight="1">
      <c r="A5" s="304" t="s">
        <v>179</v>
      </c>
      <c r="B5" s="304"/>
      <c r="C5" s="304"/>
      <c r="D5" s="304"/>
      <c r="E5" s="304"/>
      <c r="F5" s="304"/>
      <c r="G5" s="304"/>
      <c r="H5" s="94"/>
      <c r="I5" s="94"/>
      <c r="J5" s="94"/>
      <c r="K5" s="94"/>
      <c r="L5" s="94"/>
      <c r="M5" s="94"/>
    </row>
    <row r="6" spans="1:13" ht="11.25" customHeight="1">
      <c r="A6" s="94"/>
      <c r="B6" s="94"/>
      <c r="C6" s="94"/>
      <c r="D6" s="94"/>
      <c r="E6" s="94"/>
      <c r="F6" s="94"/>
      <c r="G6" s="94"/>
      <c r="H6" s="95"/>
      <c r="I6" s="93"/>
      <c r="J6" s="93"/>
      <c r="K6" s="93"/>
      <c r="L6" s="91"/>
      <c r="M6" s="90"/>
    </row>
    <row r="7" spans="1:13" ht="39.75" customHeight="1" thickBot="1">
      <c r="A7" s="304" t="s">
        <v>751</v>
      </c>
      <c r="B7" s="304"/>
      <c r="C7" s="304"/>
      <c r="D7" s="304"/>
      <c r="E7" s="304"/>
      <c r="F7" s="304"/>
      <c r="G7" s="304"/>
      <c r="H7" s="95"/>
      <c r="I7" s="118"/>
      <c r="J7" s="118"/>
      <c r="K7" s="96"/>
      <c r="L7" s="96"/>
      <c r="M7" s="185" t="s">
        <v>180</v>
      </c>
    </row>
    <row r="8" spans="1:17" s="1" customFormat="1" ht="34.5" customHeight="1" thickTop="1">
      <c r="A8" s="329" t="s">
        <v>732</v>
      </c>
      <c r="B8" s="297"/>
      <c r="C8" s="297"/>
      <c r="D8" s="297"/>
      <c r="E8" s="298"/>
      <c r="F8" s="187"/>
      <c r="G8" s="268"/>
      <c r="H8" s="311" t="s">
        <v>754</v>
      </c>
      <c r="I8" s="311"/>
      <c r="J8" s="311"/>
      <c r="K8" s="311"/>
      <c r="L8" s="311"/>
      <c r="M8" s="312"/>
      <c r="O8" s="316" t="s">
        <v>921</v>
      </c>
      <c r="P8" s="316"/>
      <c r="Q8" s="316"/>
    </row>
    <row r="9" spans="1:17" s="1" customFormat="1" ht="34.5" customHeight="1">
      <c r="A9" s="299"/>
      <c r="B9" s="300"/>
      <c r="C9" s="300"/>
      <c r="D9" s="300"/>
      <c r="E9" s="301"/>
      <c r="F9" s="189"/>
      <c r="G9" s="270" t="s">
        <v>79</v>
      </c>
      <c r="H9" s="313" t="s">
        <v>784</v>
      </c>
      <c r="I9" s="313" t="s">
        <v>785</v>
      </c>
      <c r="J9" s="313" t="s">
        <v>753</v>
      </c>
      <c r="K9" s="313" t="s">
        <v>396</v>
      </c>
      <c r="L9" s="313"/>
      <c r="M9" s="314"/>
      <c r="O9" s="282" t="s">
        <v>922</v>
      </c>
      <c r="P9" s="282" t="s">
        <v>923</v>
      </c>
      <c r="Q9" s="282" t="s">
        <v>924</v>
      </c>
    </row>
    <row r="10" spans="1:17" s="1" customFormat="1" ht="34.5" customHeight="1" thickBot="1">
      <c r="A10" s="302"/>
      <c r="B10" s="330"/>
      <c r="C10" s="330"/>
      <c r="D10" s="330"/>
      <c r="E10" s="331"/>
      <c r="F10" s="190"/>
      <c r="G10" s="272"/>
      <c r="H10" s="315"/>
      <c r="I10" s="315"/>
      <c r="J10" s="315"/>
      <c r="K10" s="265" t="s">
        <v>395</v>
      </c>
      <c r="L10" s="265" t="s">
        <v>399</v>
      </c>
      <c r="M10" s="266" t="s">
        <v>462</v>
      </c>
      <c r="O10" s="284">
        <f>SUM(J12)-O13</f>
        <v>707308605.97</v>
      </c>
      <c r="P10" s="285">
        <f>SUM(K12)-P13-K18</f>
        <v>199596271.56999996</v>
      </c>
      <c r="Q10" s="285">
        <f>SUM(I13)+I16+I25</f>
        <v>53479405.03000001</v>
      </c>
    </row>
    <row r="11" spans="1:13" s="1" customFormat="1" ht="9.75" customHeight="1" thickBot="1" thickTop="1">
      <c r="A11" s="143"/>
      <c r="B11" s="143"/>
      <c r="C11" s="143"/>
      <c r="D11" s="143"/>
      <c r="E11" s="143"/>
      <c r="F11" s="143"/>
      <c r="G11" s="143"/>
      <c r="H11" s="144"/>
      <c r="I11" s="145"/>
      <c r="J11" s="145"/>
      <c r="K11" s="145"/>
      <c r="L11" s="145"/>
      <c r="M11" s="145"/>
    </row>
    <row r="12" spans="1:16" s="112" customFormat="1" ht="39.75" customHeight="1" thickTop="1">
      <c r="A12" s="138" t="s">
        <v>181</v>
      </c>
      <c r="B12" s="139"/>
      <c r="C12" s="139"/>
      <c r="D12" s="139"/>
      <c r="E12" s="139"/>
      <c r="F12" s="139"/>
      <c r="G12" s="140"/>
      <c r="H12" s="141">
        <f aca="true" t="shared" si="0" ref="H12:M12">SUM(H16+H25+H28+H33+H35+H40+H49+H51+H53+H55+H61+H63+H66+H68+H76+H125+H127+H132+H143+H147+H150+H152+H155+H166+H168+H170+H179+H181+H186+H192+H195+H199+H201)</f>
        <v>1361800342.87</v>
      </c>
      <c r="I12" s="141">
        <f t="shared" si="0"/>
        <v>53479405.03</v>
      </c>
      <c r="J12" s="141">
        <f t="shared" si="0"/>
        <v>742375110.15</v>
      </c>
      <c r="K12" s="141">
        <f t="shared" si="0"/>
        <v>234224587.59999996</v>
      </c>
      <c r="L12" s="141">
        <f t="shared" si="0"/>
        <v>331721240.09</v>
      </c>
      <c r="M12" s="142">
        <f t="shared" si="0"/>
        <v>565945827.6899999</v>
      </c>
      <c r="O12" s="280" t="s">
        <v>920</v>
      </c>
      <c r="P12" s="281" t="s">
        <v>925</v>
      </c>
    </row>
    <row r="13" spans="1:16" s="112" customFormat="1" ht="39.75" customHeight="1">
      <c r="A13" s="131" t="s">
        <v>182</v>
      </c>
      <c r="B13" s="114"/>
      <c r="C13" s="114"/>
      <c r="D13" s="114"/>
      <c r="E13" s="114"/>
      <c r="F13" s="114"/>
      <c r="G13" s="115"/>
      <c r="H13" s="110">
        <f aca="true" t="shared" si="1" ref="H13:M13">SUM(H28+H33+H35+H40+H49+H51+H53+H55+H61+H63+H66+H68+H76+H125+H127+H132+H143+H147+H150+H152+H155+H166+H168+H170+H179+H181+H186+H192+H195+H199+H201)</f>
        <v>1323159566.6999998</v>
      </c>
      <c r="I13" s="110">
        <f t="shared" si="1"/>
        <v>50084659.96000001</v>
      </c>
      <c r="J13" s="110">
        <f t="shared" si="1"/>
        <v>707162391.0399998</v>
      </c>
      <c r="K13" s="110">
        <f t="shared" si="1"/>
        <v>234219578.25999996</v>
      </c>
      <c r="L13" s="110">
        <f t="shared" si="1"/>
        <v>331692937.43999994</v>
      </c>
      <c r="M13" s="132">
        <f t="shared" si="1"/>
        <v>565912515.6999999</v>
      </c>
      <c r="O13" s="279">
        <f>35071513.52-5009.34</f>
        <v>35066504.18</v>
      </c>
      <c r="P13" s="283">
        <v>34623306.69</v>
      </c>
    </row>
    <row r="14" spans="1:13" s="112" customFormat="1" ht="39.75" customHeight="1">
      <c r="A14" s="131" t="s">
        <v>172</v>
      </c>
      <c r="B14" s="114"/>
      <c r="C14" s="114"/>
      <c r="D14" s="114"/>
      <c r="E14" s="114"/>
      <c r="F14" s="114"/>
      <c r="G14" s="115"/>
      <c r="H14" s="110">
        <f aca="true" t="shared" si="2" ref="H14:M14">SUM(H33+H154)</f>
        <v>35755169.85</v>
      </c>
      <c r="I14" s="110">
        <f t="shared" si="2"/>
        <v>0</v>
      </c>
      <c r="J14" s="110">
        <f t="shared" si="2"/>
        <v>3728001.1100000003</v>
      </c>
      <c r="K14" s="110">
        <f t="shared" si="2"/>
        <v>0</v>
      </c>
      <c r="L14" s="110">
        <f t="shared" si="2"/>
        <v>32027168.740000002</v>
      </c>
      <c r="M14" s="132">
        <f t="shared" si="2"/>
        <v>32027168.740000002</v>
      </c>
    </row>
    <row r="15" spans="1:13" s="1" customFormat="1" ht="9.75" customHeight="1">
      <c r="A15" s="133"/>
      <c r="B15" s="98"/>
      <c r="C15" s="98"/>
      <c r="D15" s="98"/>
      <c r="E15" s="98"/>
      <c r="F15" s="98"/>
      <c r="G15" s="98"/>
      <c r="H15" s="99"/>
      <c r="I15" s="100"/>
      <c r="J15" s="99"/>
      <c r="K15" s="99"/>
      <c r="L15" s="99"/>
      <c r="M15" s="134"/>
    </row>
    <row r="16" spans="1:13" s="112" customFormat="1" ht="39.75" customHeight="1">
      <c r="A16" s="135" t="s">
        <v>59</v>
      </c>
      <c r="B16" s="113"/>
      <c r="C16" s="113"/>
      <c r="D16" s="113"/>
      <c r="E16" s="113"/>
      <c r="F16" s="113"/>
      <c r="G16" s="109"/>
      <c r="H16" s="110">
        <f aca="true" t="shared" si="3" ref="H16:M16">SUM(H17:H24)</f>
        <v>38640776.17</v>
      </c>
      <c r="I16" s="111">
        <f t="shared" si="3"/>
        <v>3394745.07</v>
      </c>
      <c r="J16" s="111">
        <f t="shared" si="3"/>
        <v>35212719.10999999</v>
      </c>
      <c r="K16" s="111">
        <f t="shared" si="3"/>
        <v>5009.34</v>
      </c>
      <c r="L16" s="111">
        <f t="shared" si="3"/>
        <v>28302.65</v>
      </c>
      <c r="M16" s="132">
        <f t="shared" si="3"/>
        <v>33311.990000000005</v>
      </c>
    </row>
    <row r="17" spans="1:16" s="1" customFormat="1" ht="30" customHeight="1">
      <c r="A17" s="136" t="s">
        <v>85</v>
      </c>
      <c r="B17" s="130" t="s">
        <v>88</v>
      </c>
      <c r="C17" s="130" t="s">
        <v>653</v>
      </c>
      <c r="D17" s="130" t="s">
        <v>657</v>
      </c>
      <c r="E17" s="101" t="s">
        <v>665</v>
      </c>
      <c r="F17" s="101" t="s">
        <v>174</v>
      </c>
      <c r="G17" s="102" t="s">
        <v>76</v>
      </c>
      <c r="H17" s="103">
        <v>696781.73</v>
      </c>
      <c r="I17" s="103">
        <v>696743.4</v>
      </c>
      <c r="J17" s="103">
        <v>38.33</v>
      </c>
      <c r="K17" s="103">
        <v>0</v>
      </c>
      <c r="L17" s="103">
        <v>0</v>
      </c>
      <c r="M17" s="137">
        <f>SUM(K17:L17)</f>
        <v>0</v>
      </c>
      <c r="O17" s="254">
        <f>H17-I17-J17</f>
        <v>-4.190781055513071E-11</v>
      </c>
      <c r="P17" s="254">
        <f>M17-O17</f>
        <v>4.190781055513071E-11</v>
      </c>
    </row>
    <row r="18" spans="1:16" s="1" customFormat="1" ht="30" customHeight="1">
      <c r="A18" s="136" t="s">
        <v>86</v>
      </c>
      <c r="B18" s="130" t="s">
        <v>89</v>
      </c>
      <c r="C18" s="130" t="s">
        <v>654</v>
      </c>
      <c r="D18" s="130" t="s">
        <v>658</v>
      </c>
      <c r="E18" s="101" t="s">
        <v>665</v>
      </c>
      <c r="F18" s="101" t="s">
        <v>173</v>
      </c>
      <c r="G18" s="102" t="s">
        <v>60</v>
      </c>
      <c r="H18" s="103">
        <v>37486202.21</v>
      </c>
      <c r="I18" s="103">
        <v>2320702.55</v>
      </c>
      <c r="J18" s="103">
        <v>35160490.32</v>
      </c>
      <c r="K18" s="103">
        <v>5009.34</v>
      </c>
      <c r="L18" s="103">
        <v>0</v>
      </c>
      <c r="M18" s="137">
        <f aca="true" t="shared" si="4" ref="M18:M24">SUM(K18:L18)</f>
        <v>5009.34</v>
      </c>
      <c r="O18" s="254">
        <f aca="true" t="shared" si="5" ref="O18:O24">H18-I18-J18</f>
        <v>5009.340000003576</v>
      </c>
      <c r="P18" s="254">
        <f aca="true" t="shared" si="6" ref="P18:P24">M18-O18</f>
        <v>-3.576133167371154E-09</v>
      </c>
    </row>
    <row r="19" spans="1:16" s="1" customFormat="1" ht="30" customHeight="1">
      <c r="A19" s="136" t="s">
        <v>86</v>
      </c>
      <c r="B19" s="130" t="s">
        <v>89</v>
      </c>
      <c r="C19" s="130" t="s">
        <v>654</v>
      </c>
      <c r="D19" s="130" t="s">
        <v>659</v>
      </c>
      <c r="E19" s="101" t="s">
        <v>665</v>
      </c>
      <c r="F19" s="101" t="s">
        <v>884</v>
      </c>
      <c r="G19" s="102" t="s">
        <v>77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37">
        <f t="shared" si="4"/>
        <v>0</v>
      </c>
      <c r="O19" s="254">
        <f>H19-I19-J19</f>
        <v>0</v>
      </c>
      <c r="P19" s="254">
        <f>M19-O19</f>
        <v>0</v>
      </c>
    </row>
    <row r="20" spans="1:16" s="1" customFormat="1" ht="30" customHeight="1">
      <c r="A20" s="136" t="s">
        <v>86</v>
      </c>
      <c r="B20" s="130" t="s">
        <v>820</v>
      </c>
      <c r="C20" s="130" t="s">
        <v>478</v>
      </c>
      <c r="D20" s="130" t="s">
        <v>479</v>
      </c>
      <c r="E20" s="101" t="s">
        <v>745</v>
      </c>
      <c r="F20" s="101" t="s">
        <v>254</v>
      </c>
      <c r="G20" s="104" t="s">
        <v>192</v>
      </c>
      <c r="H20" s="103">
        <v>132107.74</v>
      </c>
      <c r="I20" s="103">
        <v>123819.76</v>
      </c>
      <c r="J20" s="103">
        <v>8287.98</v>
      </c>
      <c r="K20" s="103">
        <v>0</v>
      </c>
      <c r="L20" s="103">
        <v>0</v>
      </c>
      <c r="M20" s="137">
        <f t="shared" si="4"/>
        <v>0</v>
      </c>
      <c r="O20" s="254">
        <f t="shared" si="5"/>
        <v>0</v>
      </c>
      <c r="P20" s="254">
        <f t="shared" si="6"/>
        <v>0</v>
      </c>
    </row>
    <row r="21" spans="1:16" s="1" customFormat="1" ht="30" customHeight="1">
      <c r="A21" s="136" t="s">
        <v>86</v>
      </c>
      <c r="B21" s="130" t="s">
        <v>820</v>
      </c>
      <c r="C21" s="130" t="s">
        <v>469</v>
      </c>
      <c r="D21" s="130" t="s">
        <v>480</v>
      </c>
      <c r="E21" s="101" t="s">
        <v>806</v>
      </c>
      <c r="F21" s="101" t="s">
        <v>246</v>
      </c>
      <c r="G21" s="102" t="s">
        <v>193</v>
      </c>
      <c r="H21" s="103">
        <v>61894.68</v>
      </c>
      <c r="I21" s="103">
        <v>61894.68</v>
      </c>
      <c r="J21" s="103">
        <v>0</v>
      </c>
      <c r="K21" s="103">
        <v>0</v>
      </c>
      <c r="L21" s="103">
        <v>0</v>
      </c>
      <c r="M21" s="137">
        <f t="shared" si="4"/>
        <v>0</v>
      </c>
      <c r="O21" s="254">
        <f t="shared" si="5"/>
        <v>0</v>
      </c>
      <c r="P21" s="254">
        <f t="shared" si="6"/>
        <v>0</v>
      </c>
    </row>
    <row r="22" spans="1:16" s="1" customFormat="1" ht="30" customHeight="1">
      <c r="A22" s="136" t="s">
        <v>86</v>
      </c>
      <c r="B22" s="130" t="s">
        <v>820</v>
      </c>
      <c r="C22" s="130" t="s">
        <v>469</v>
      </c>
      <c r="D22" s="130" t="s">
        <v>480</v>
      </c>
      <c r="E22" s="101" t="s">
        <v>664</v>
      </c>
      <c r="F22" s="101" t="s">
        <v>247</v>
      </c>
      <c r="G22" s="102" t="s">
        <v>194</v>
      </c>
      <c r="H22" s="103">
        <v>116249.27</v>
      </c>
      <c r="I22" s="103">
        <v>112984.7</v>
      </c>
      <c r="J22" s="103">
        <v>3264.57</v>
      </c>
      <c r="K22" s="103">
        <v>0</v>
      </c>
      <c r="L22" s="103">
        <v>0</v>
      </c>
      <c r="M22" s="137">
        <f t="shared" si="4"/>
        <v>0</v>
      </c>
      <c r="O22" s="254">
        <f t="shared" si="5"/>
        <v>6.821210263296962E-12</v>
      </c>
      <c r="P22" s="254">
        <f t="shared" si="6"/>
        <v>-6.821210263296962E-12</v>
      </c>
    </row>
    <row r="23" spans="1:16" s="1" customFormat="1" ht="30" customHeight="1">
      <c r="A23" s="136" t="s">
        <v>86</v>
      </c>
      <c r="B23" s="130" t="s">
        <v>820</v>
      </c>
      <c r="C23" s="130" t="s">
        <v>469</v>
      </c>
      <c r="D23" s="130" t="s">
        <v>480</v>
      </c>
      <c r="E23" s="101" t="s">
        <v>807</v>
      </c>
      <c r="F23" s="101" t="s">
        <v>248</v>
      </c>
      <c r="G23" s="102" t="s">
        <v>195</v>
      </c>
      <c r="H23" s="103">
        <v>51810.56</v>
      </c>
      <c r="I23" s="103">
        <v>23507.91</v>
      </c>
      <c r="J23" s="103">
        <v>0</v>
      </c>
      <c r="K23" s="103">
        <v>0</v>
      </c>
      <c r="L23" s="103">
        <v>28302.65</v>
      </c>
      <c r="M23" s="137">
        <f t="shared" si="4"/>
        <v>28302.65</v>
      </c>
      <c r="O23" s="254">
        <f t="shared" si="5"/>
        <v>28302.649999999998</v>
      </c>
      <c r="P23" s="254">
        <f t="shared" si="6"/>
        <v>0</v>
      </c>
    </row>
    <row r="24" spans="1:16" s="1" customFormat="1" ht="30" customHeight="1">
      <c r="A24" s="136" t="s">
        <v>86</v>
      </c>
      <c r="B24" s="130" t="s">
        <v>820</v>
      </c>
      <c r="C24" s="130" t="s">
        <v>469</v>
      </c>
      <c r="D24" s="130" t="s">
        <v>480</v>
      </c>
      <c r="E24" s="101" t="s">
        <v>746</v>
      </c>
      <c r="F24" s="101" t="s">
        <v>250</v>
      </c>
      <c r="G24" s="102" t="s">
        <v>196</v>
      </c>
      <c r="H24" s="103">
        <v>95729.98</v>
      </c>
      <c r="I24" s="103">
        <v>55092.07</v>
      </c>
      <c r="J24" s="103">
        <v>40637.91</v>
      </c>
      <c r="K24" s="103">
        <v>0</v>
      </c>
      <c r="L24" s="103">
        <v>0</v>
      </c>
      <c r="M24" s="137">
        <f t="shared" si="4"/>
        <v>0</v>
      </c>
      <c r="O24" s="254">
        <f t="shared" si="5"/>
        <v>0</v>
      </c>
      <c r="P24" s="254">
        <f t="shared" si="6"/>
        <v>0</v>
      </c>
    </row>
    <row r="25" spans="1:13" s="112" customFormat="1" ht="39.75" customHeight="1">
      <c r="A25" s="135" t="s">
        <v>370</v>
      </c>
      <c r="B25" s="113"/>
      <c r="C25" s="113"/>
      <c r="D25" s="113"/>
      <c r="E25" s="113"/>
      <c r="F25" s="113"/>
      <c r="G25" s="109"/>
      <c r="H25" s="111">
        <f aca="true" t="shared" si="7" ref="H25:M25">SUM(H26:H27)</f>
        <v>0</v>
      </c>
      <c r="I25" s="111">
        <f t="shared" si="7"/>
        <v>0</v>
      </c>
      <c r="J25" s="111">
        <f t="shared" si="7"/>
        <v>0</v>
      </c>
      <c r="K25" s="111">
        <f t="shared" si="7"/>
        <v>0</v>
      </c>
      <c r="L25" s="111">
        <f t="shared" si="7"/>
        <v>0</v>
      </c>
      <c r="M25" s="132">
        <f t="shared" si="7"/>
        <v>0</v>
      </c>
    </row>
    <row r="26" spans="1:16" s="1" customFormat="1" ht="30" customHeight="1">
      <c r="A26" s="136" t="s">
        <v>87</v>
      </c>
      <c r="B26" s="130" t="s">
        <v>482</v>
      </c>
      <c r="C26" s="130" t="s">
        <v>484</v>
      </c>
      <c r="D26" s="130" t="s">
        <v>588</v>
      </c>
      <c r="E26" s="101" t="s">
        <v>665</v>
      </c>
      <c r="F26" s="101" t="s">
        <v>241</v>
      </c>
      <c r="G26" s="102" t="s">
        <v>371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37">
        <f>SUM(K26:L26)</f>
        <v>0</v>
      </c>
      <c r="O26" s="254">
        <f>H26-I26-J26</f>
        <v>0</v>
      </c>
      <c r="P26" s="254">
        <f>M26-O26</f>
        <v>0</v>
      </c>
    </row>
    <row r="27" spans="1:16" s="1" customFormat="1" ht="30" customHeight="1">
      <c r="A27" s="136" t="s">
        <v>87</v>
      </c>
      <c r="B27" s="130" t="s">
        <v>483</v>
      </c>
      <c r="C27" s="130" t="s">
        <v>587</v>
      </c>
      <c r="D27" s="130" t="s">
        <v>589</v>
      </c>
      <c r="E27" s="101" t="s">
        <v>665</v>
      </c>
      <c r="F27" s="101" t="s">
        <v>242</v>
      </c>
      <c r="G27" s="102" t="s">
        <v>704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37">
        <f>SUM(K27:L27)</f>
        <v>0</v>
      </c>
      <c r="O27" s="254">
        <f>H27-I27-J27</f>
        <v>0</v>
      </c>
      <c r="P27" s="254">
        <f>M27-O27</f>
        <v>0</v>
      </c>
    </row>
    <row r="28" spans="1:14" s="112" customFormat="1" ht="39.75" customHeight="1">
      <c r="A28" s="135" t="s">
        <v>705</v>
      </c>
      <c r="B28" s="113"/>
      <c r="C28" s="113"/>
      <c r="D28" s="113"/>
      <c r="E28" s="113"/>
      <c r="F28" s="113"/>
      <c r="G28" s="109"/>
      <c r="H28" s="111">
        <f aca="true" t="shared" si="8" ref="H28:M28">SUM(H29:H32)</f>
        <v>9024032.48</v>
      </c>
      <c r="I28" s="111">
        <f t="shared" si="8"/>
        <v>0</v>
      </c>
      <c r="J28" s="111">
        <f t="shared" si="8"/>
        <v>2428225</v>
      </c>
      <c r="K28" s="111">
        <f t="shared" si="8"/>
        <v>1087791.48</v>
      </c>
      <c r="L28" s="111">
        <f t="shared" si="8"/>
        <v>5508016</v>
      </c>
      <c r="M28" s="132">
        <f t="shared" si="8"/>
        <v>6595807.48</v>
      </c>
      <c r="N28" s="1"/>
    </row>
    <row r="29" spans="1:16" s="1" customFormat="1" ht="30" customHeight="1">
      <c r="A29" s="136" t="s">
        <v>86</v>
      </c>
      <c r="B29" s="130" t="s">
        <v>386</v>
      </c>
      <c r="C29" s="130" t="s">
        <v>590</v>
      </c>
      <c r="D29" s="130" t="s">
        <v>591</v>
      </c>
      <c r="E29" s="101"/>
      <c r="F29" s="101" t="s">
        <v>591</v>
      </c>
      <c r="G29" s="102" t="s">
        <v>539</v>
      </c>
      <c r="H29" s="103">
        <v>6996724</v>
      </c>
      <c r="I29" s="103">
        <v>0</v>
      </c>
      <c r="J29" s="103">
        <v>2109258</v>
      </c>
      <c r="K29" s="103">
        <v>0</v>
      </c>
      <c r="L29" s="103">
        <v>4887466</v>
      </c>
      <c r="M29" s="137">
        <f>SUM(K29:L29)</f>
        <v>4887466</v>
      </c>
      <c r="O29" s="254">
        <f>H29-I29-J29</f>
        <v>4887466</v>
      </c>
      <c r="P29" s="254">
        <f>M29-O29</f>
        <v>0</v>
      </c>
    </row>
    <row r="30" spans="1:16" s="1" customFormat="1" ht="30" customHeight="1">
      <c r="A30" s="136" t="s">
        <v>86</v>
      </c>
      <c r="B30" s="130" t="s">
        <v>386</v>
      </c>
      <c r="C30" s="130" t="s">
        <v>590</v>
      </c>
      <c r="D30" s="130" t="s">
        <v>593</v>
      </c>
      <c r="E30" s="101" t="s">
        <v>665</v>
      </c>
      <c r="F30" s="101" t="s">
        <v>243</v>
      </c>
      <c r="G30" s="102" t="s">
        <v>117</v>
      </c>
      <c r="H30" s="103">
        <v>939517</v>
      </c>
      <c r="I30" s="103">
        <v>0</v>
      </c>
      <c r="J30" s="103">
        <v>318967</v>
      </c>
      <c r="K30" s="103">
        <v>0</v>
      </c>
      <c r="L30" s="103">
        <v>620550</v>
      </c>
      <c r="M30" s="137">
        <f>SUM(K30:L30)</f>
        <v>620550</v>
      </c>
      <c r="O30" s="254">
        <f>H30-I30-J30</f>
        <v>620550</v>
      </c>
      <c r="P30" s="254">
        <f>M30-O30</f>
        <v>0</v>
      </c>
    </row>
    <row r="31" spans="1:16" s="1" customFormat="1" ht="30" customHeight="1">
      <c r="A31" s="136" t="s">
        <v>86</v>
      </c>
      <c r="B31" s="130" t="s">
        <v>651</v>
      </c>
      <c r="C31" s="130" t="s">
        <v>590</v>
      </c>
      <c r="D31" s="130" t="s">
        <v>594</v>
      </c>
      <c r="E31" s="101" t="s">
        <v>665</v>
      </c>
      <c r="F31" s="101" t="s">
        <v>244</v>
      </c>
      <c r="G31" s="104" t="s">
        <v>118</v>
      </c>
      <c r="H31" s="103">
        <v>1087791.48</v>
      </c>
      <c r="I31" s="103">
        <v>0</v>
      </c>
      <c r="J31" s="103">
        <v>0</v>
      </c>
      <c r="K31" s="103">
        <v>1087791.48</v>
      </c>
      <c r="L31" s="103">
        <v>0</v>
      </c>
      <c r="M31" s="137">
        <f>SUM(K31:L31)</f>
        <v>1087791.48</v>
      </c>
      <c r="O31" s="254">
        <f>H31-I31-J31</f>
        <v>1087791.48</v>
      </c>
      <c r="P31" s="254">
        <f>M31-O31</f>
        <v>0</v>
      </c>
    </row>
    <row r="32" spans="1:16" s="1" customFormat="1" ht="30" customHeight="1">
      <c r="A32" s="136" t="s">
        <v>86</v>
      </c>
      <c r="B32" s="130" t="s">
        <v>850</v>
      </c>
      <c r="C32" s="130" t="s">
        <v>590</v>
      </c>
      <c r="D32" s="130" t="s">
        <v>595</v>
      </c>
      <c r="E32" s="101" t="s">
        <v>665</v>
      </c>
      <c r="F32" s="101" t="s">
        <v>245</v>
      </c>
      <c r="G32" s="104" t="s">
        <v>492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37">
        <f>SUM(K32:L32)</f>
        <v>0</v>
      </c>
      <c r="O32" s="254">
        <f>H32-I32-J32</f>
        <v>0</v>
      </c>
      <c r="P32" s="254">
        <f>M32-O32</f>
        <v>0</v>
      </c>
    </row>
    <row r="33" spans="1:13" s="1" customFormat="1" ht="39.75" customHeight="1">
      <c r="A33" s="135" t="s">
        <v>735</v>
      </c>
      <c r="B33" s="113"/>
      <c r="C33" s="113"/>
      <c r="D33" s="113"/>
      <c r="E33" s="113"/>
      <c r="F33" s="113"/>
      <c r="G33" s="109"/>
      <c r="H33" s="110">
        <f aca="true" t="shared" si="9" ref="H33:M33">SUM(H34)</f>
        <v>33665236.06</v>
      </c>
      <c r="I33" s="110">
        <f t="shared" si="9"/>
        <v>0</v>
      </c>
      <c r="J33" s="110">
        <f t="shared" si="9"/>
        <v>2000000</v>
      </c>
      <c r="K33" s="110">
        <f t="shared" si="9"/>
        <v>0</v>
      </c>
      <c r="L33" s="110">
        <f t="shared" si="9"/>
        <v>31665236.060000002</v>
      </c>
      <c r="M33" s="132">
        <f t="shared" si="9"/>
        <v>31665236.060000002</v>
      </c>
    </row>
    <row r="34" spans="1:16" s="1" customFormat="1" ht="30" customHeight="1">
      <c r="A34" s="136" t="s">
        <v>86</v>
      </c>
      <c r="B34" s="130" t="s">
        <v>386</v>
      </c>
      <c r="C34" s="130" t="s">
        <v>590</v>
      </c>
      <c r="D34" s="130" t="s">
        <v>592</v>
      </c>
      <c r="E34" s="101" t="s">
        <v>665</v>
      </c>
      <c r="F34" s="101" t="s">
        <v>240</v>
      </c>
      <c r="G34" s="102" t="s">
        <v>736</v>
      </c>
      <c r="H34" s="103">
        <v>33665236.06</v>
      </c>
      <c r="I34" s="103">
        <v>0</v>
      </c>
      <c r="J34" s="103">
        <v>2000000</v>
      </c>
      <c r="K34" s="103">
        <v>0</v>
      </c>
      <c r="L34" s="103">
        <v>31665236.060000002</v>
      </c>
      <c r="M34" s="137">
        <f>SUM(K34:L34)</f>
        <v>31665236.060000002</v>
      </c>
      <c r="O34" s="254">
        <f>H34-I34-J34</f>
        <v>31665236.060000002</v>
      </c>
      <c r="P34" s="254">
        <f>M34-O34</f>
        <v>0</v>
      </c>
    </row>
    <row r="35" spans="1:13" s="112" customFormat="1" ht="39.75" customHeight="1">
      <c r="A35" s="135" t="s">
        <v>493</v>
      </c>
      <c r="B35" s="113"/>
      <c r="C35" s="113"/>
      <c r="D35" s="113"/>
      <c r="E35" s="113"/>
      <c r="F35" s="113"/>
      <c r="G35" s="109"/>
      <c r="H35" s="111">
        <f aca="true" t="shared" si="10" ref="H35:M35">SUM(H36:H39)</f>
        <v>11407514.959999999</v>
      </c>
      <c r="I35" s="111">
        <f t="shared" si="10"/>
        <v>685422.27</v>
      </c>
      <c r="J35" s="111">
        <f t="shared" si="10"/>
        <v>10090119.610000001</v>
      </c>
      <c r="K35" s="111">
        <f t="shared" si="10"/>
        <v>228267.25999999998</v>
      </c>
      <c r="L35" s="111">
        <f t="shared" si="10"/>
        <v>403705.82000000007</v>
      </c>
      <c r="M35" s="132">
        <f t="shared" si="10"/>
        <v>631973.08</v>
      </c>
    </row>
    <row r="36" spans="1:16" s="1" customFormat="1" ht="30" customHeight="1">
      <c r="A36" s="136" t="s">
        <v>86</v>
      </c>
      <c r="B36" s="130" t="s">
        <v>89</v>
      </c>
      <c r="C36" s="130" t="s">
        <v>654</v>
      </c>
      <c r="D36" s="130" t="s">
        <v>667</v>
      </c>
      <c r="E36" s="101" t="s">
        <v>665</v>
      </c>
      <c r="F36" s="101" t="s">
        <v>175</v>
      </c>
      <c r="G36" s="105" t="s">
        <v>494</v>
      </c>
      <c r="H36" s="103">
        <v>8915705.94</v>
      </c>
      <c r="I36" s="103">
        <v>540111.36</v>
      </c>
      <c r="J36" s="103">
        <v>8044673.9</v>
      </c>
      <c r="K36" s="103">
        <v>177056.36</v>
      </c>
      <c r="L36" s="103">
        <v>153864.32</v>
      </c>
      <c r="M36" s="137">
        <f>SUM(K36:L36)</f>
        <v>330920.68</v>
      </c>
      <c r="O36" s="254">
        <f>H36-I36-J36</f>
        <v>330920.67999999877</v>
      </c>
      <c r="P36" s="254">
        <f>M36-O36</f>
        <v>1.2223608791828156E-09</v>
      </c>
    </row>
    <row r="37" spans="1:16" s="1" customFormat="1" ht="30" customHeight="1">
      <c r="A37" s="136" t="s">
        <v>86</v>
      </c>
      <c r="B37" s="130" t="s">
        <v>89</v>
      </c>
      <c r="C37" s="130" t="s">
        <v>654</v>
      </c>
      <c r="D37" s="130" t="s">
        <v>668</v>
      </c>
      <c r="E37" s="101" t="s">
        <v>665</v>
      </c>
      <c r="F37" s="101" t="s">
        <v>176</v>
      </c>
      <c r="G37" s="105" t="s">
        <v>148</v>
      </c>
      <c r="H37" s="103">
        <v>99843.12</v>
      </c>
      <c r="I37" s="103">
        <v>34284.14</v>
      </c>
      <c r="J37" s="103">
        <v>41979.79</v>
      </c>
      <c r="K37" s="103">
        <v>808.72</v>
      </c>
      <c r="L37" s="103">
        <v>22770.47</v>
      </c>
      <c r="M37" s="137">
        <f>SUM(K37:L37)</f>
        <v>23579.190000000002</v>
      </c>
      <c r="O37" s="254">
        <f>H37-I37-J37</f>
        <v>23579.189999999995</v>
      </c>
      <c r="P37" s="254">
        <f>M37-O37</f>
        <v>0</v>
      </c>
    </row>
    <row r="38" spans="1:16" s="1" customFormat="1" ht="30" customHeight="1">
      <c r="A38" s="136" t="s">
        <v>86</v>
      </c>
      <c r="B38" s="130" t="s">
        <v>89</v>
      </c>
      <c r="C38" s="130" t="s">
        <v>654</v>
      </c>
      <c r="D38" s="130" t="s">
        <v>669</v>
      </c>
      <c r="E38" s="101" t="s">
        <v>665</v>
      </c>
      <c r="F38" s="101" t="s">
        <v>876</v>
      </c>
      <c r="G38" s="105" t="s">
        <v>149</v>
      </c>
      <c r="H38" s="103">
        <v>1727970.21</v>
      </c>
      <c r="I38" s="103">
        <v>100471.4</v>
      </c>
      <c r="J38" s="103">
        <v>1475311.43</v>
      </c>
      <c r="K38" s="103">
        <v>49324.38</v>
      </c>
      <c r="L38" s="103">
        <v>102863</v>
      </c>
      <c r="M38" s="137">
        <f>SUM(K38:L38)</f>
        <v>152187.38</v>
      </c>
      <c r="O38" s="254">
        <f>H38-I38-J38</f>
        <v>152187.38000000012</v>
      </c>
      <c r="P38" s="254">
        <f>M38-O38</f>
        <v>0</v>
      </c>
    </row>
    <row r="39" spans="1:16" s="1" customFormat="1" ht="30" customHeight="1">
      <c r="A39" s="136" t="s">
        <v>86</v>
      </c>
      <c r="B39" s="130" t="s">
        <v>400</v>
      </c>
      <c r="C39" s="130" t="s">
        <v>654</v>
      </c>
      <c r="D39" s="130" t="s">
        <v>401</v>
      </c>
      <c r="E39" s="101" t="s">
        <v>665</v>
      </c>
      <c r="F39" s="101" t="s">
        <v>877</v>
      </c>
      <c r="G39" s="104" t="s">
        <v>150</v>
      </c>
      <c r="H39" s="103">
        <v>663995.69</v>
      </c>
      <c r="I39" s="103">
        <v>10555.37</v>
      </c>
      <c r="J39" s="103">
        <v>528154.49</v>
      </c>
      <c r="K39" s="103">
        <v>1077.8</v>
      </c>
      <c r="L39" s="103">
        <v>124208.03</v>
      </c>
      <c r="M39" s="137">
        <f>SUM(K39:L39)</f>
        <v>125285.83</v>
      </c>
      <c r="O39" s="254">
        <f>H39-I39-J39</f>
        <v>125285.82999999996</v>
      </c>
      <c r="P39" s="254">
        <f>M39-O39</f>
        <v>0</v>
      </c>
    </row>
    <row r="40" spans="1:13" s="112" customFormat="1" ht="39.75" customHeight="1">
      <c r="A40" s="135" t="s">
        <v>151</v>
      </c>
      <c r="B40" s="113"/>
      <c r="C40" s="113"/>
      <c r="D40" s="113"/>
      <c r="E40" s="113"/>
      <c r="F40" s="113"/>
      <c r="G40" s="109"/>
      <c r="H40" s="111">
        <f aca="true" t="shared" si="11" ref="H40:M40">SUM(H41:H48)</f>
        <v>18300879.3</v>
      </c>
      <c r="I40" s="111">
        <f t="shared" si="11"/>
        <v>371990.9</v>
      </c>
      <c r="J40" s="111">
        <f t="shared" si="11"/>
        <v>17266782.509999998</v>
      </c>
      <c r="K40" s="111">
        <f t="shared" si="11"/>
        <v>418965.87999999995</v>
      </c>
      <c r="L40" s="111">
        <f t="shared" si="11"/>
        <v>243140.01</v>
      </c>
      <c r="M40" s="132">
        <f t="shared" si="11"/>
        <v>662105.89</v>
      </c>
    </row>
    <row r="41" spans="1:16" s="1" customFormat="1" ht="30" customHeight="1">
      <c r="A41" s="136" t="s">
        <v>86</v>
      </c>
      <c r="B41" s="130" t="s">
        <v>820</v>
      </c>
      <c r="C41" s="130" t="s">
        <v>469</v>
      </c>
      <c r="D41" s="130" t="s">
        <v>480</v>
      </c>
      <c r="E41" s="101" t="s">
        <v>806</v>
      </c>
      <c r="F41" s="101" t="s">
        <v>246</v>
      </c>
      <c r="G41" s="102" t="s">
        <v>193</v>
      </c>
      <c r="H41" s="103">
        <v>9391924.22</v>
      </c>
      <c r="I41" s="103">
        <v>162272.51</v>
      </c>
      <c r="J41" s="103">
        <v>9093784.02</v>
      </c>
      <c r="K41" s="103">
        <v>101544.44</v>
      </c>
      <c r="L41" s="103">
        <v>34323.25</v>
      </c>
      <c r="M41" s="137">
        <f aca="true" t="shared" si="12" ref="M41:M48">SUM(K41:L41)</f>
        <v>135867.69</v>
      </c>
      <c r="O41" s="254">
        <f aca="true" t="shared" si="13" ref="O41:O48">H41-I41-J41</f>
        <v>135867.69000000134</v>
      </c>
      <c r="P41" s="254">
        <f aca="true" t="shared" si="14" ref="P41:P48">M41-O41</f>
        <v>-1.3387762010097504E-09</v>
      </c>
    </row>
    <row r="42" spans="1:16" s="1" customFormat="1" ht="30" customHeight="1">
      <c r="A42" s="136" t="s">
        <v>86</v>
      </c>
      <c r="B42" s="130" t="s">
        <v>820</v>
      </c>
      <c r="C42" s="130" t="s">
        <v>469</v>
      </c>
      <c r="D42" s="130" t="s">
        <v>480</v>
      </c>
      <c r="E42" s="101" t="s">
        <v>664</v>
      </c>
      <c r="F42" s="101" t="s">
        <v>247</v>
      </c>
      <c r="G42" s="102" t="s">
        <v>194</v>
      </c>
      <c r="H42" s="103">
        <v>2283527.26</v>
      </c>
      <c r="I42" s="103">
        <v>48836.65</v>
      </c>
      <c r="J42" s="103">
        <v>2135744.07</v>
      </c>
      <c r="K42" s="103">
        <v>98946.54</v>
      </c>
      <c r="L42" s="103">
        <v>0</v>
      </c>
      <c r="M42" s="137">
        <f t="shared" si="12"/>
        <v>98946.54</v>
      </c>
      <c r="O42" s="254">
        <f t="shared" si="13"/>
        <v>98946.54000000004</v>
      </c>
      <c r="P42" s="254">
        <f t="shared" si="14"/>
        <v>0</v>
      </c>
    </row>
    <row r="43" spans="1:16" s="1" customFormat="1" ht="30" customHeight="1">
      <c r="A43" s="136" t="s">
        <v>86</v>
      </c>
      <c r="B43" s="130" t="s">
        <v>820</v>
      </c>
      <c r="C43" s="130" t="s">
        <v>469</v>
      </c>
      <c r="D43" s="130" t="s">
        <v>480</v>
      </c>
      <c r="E43" s="101" t="s">
        <v>807</v>
      </c>
      <c r="F43" s="101" t="s">
        <v>248</v>
      </c>
      <c r="G43" s="102" t="s">
        <v>195</v>
      </c>
      <c r="H43" s="103">
        <v>3706922.34</v>
      </c>
      <c r="I43" s="103">
        <v>12820.17</v>
      </c>
      <c r="J43" s="103">
        <v>3386226.1</v>
      </c>
      <c r="K43" s="103">
        <v>217848.72</v>
      </c>
      <c r="L43" s="103">
        <v>90027.35</v>
      </c>
      <c r="M43" s="137">
        <f t="shared" si="12"/>
        <v>307876.07</v>
      </c>
      <c r="O43" s="254">
        <f t="shared" si="13"/>
        <v>307876.06999999983</v>
      </c>
      <c r="P43" s="254">
        <f t="shared" si="14"/>
        <v>0</v>
      </c>
    </row>
    <row r="44" spans="1:16" s="1" customFormat="1" ht="30" customHeight="1">
      <c r="A44" s="136" t="s">
        <v>86</v>
      </c>
      <c r="B44" s="130" t="s">
        <v>820</v>
      </c>
      <c r="C44" s="130" t="s">
        <v>469</v>
      </c>
      <c r="D44" s="130" t="s">
        <v>480</v>
      </c>
      <c r="E44" s="101" t="s">
        <v>598</v>
      </c>
      <c r="F44" s="101" t="s">
        <v>249</v>
      </c>
      <c r="G44" s="102" t="s">
        <v>152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37">
        <f t="shared" si="12"/>
        <v>0</v>
      </c>
      <c r="O44" s="254">
        <f t="shared" si="13"/>
        <v>0</v>
      </c>
      <c r="P44" s="254">
        <f t="shared" si="14"/>
        <v>0</v>
      </c>
    </row>
    <row r="45" spans="1:16" s="1" customFormat="1" ht="30" customHeight="1">
      <c r="A45" s="136" t="s">
        <v>86</v>
      </c>
      <c r="B45" s="130" t="s">
        <v>820</v>
      </c>
      <c r="C45" s="130" t="s">
        <v>469</v>
      </c>
      <c r="D45" s="130" t="s">
        <v>480</v>
      </c>
      <c r="E45" s="101" t="s">
        <v>746</v>
      </c>
      <c r="F45" s="101" t="s">
        <v>250</v>
      </c>
      <c r="G45" s="102" t="s">
        <v>196</v>
      </c>
      <c r="H45" s="103">
        <v>809269.67</v>
      </c>
      <c r="I45" s="103">
        <v>0</v>
      </c>
      <c r="J45" s="103">
        <v>698830.08</v>
      </c>
      <c r="K45" s="103">
        <v>465.18</v>
      </c>
      <c r="L45" s="103">
        <v>109974.41</v>
      </c>
      <c r="M45" s="137">
        <f t="shared" si="12"/>
        <v>110439.59</v>
      </c>
      <c r="O45" s="254">
        <f t="shared" si="13"/>
        <v>110439.59000000008</v>
      </c>
      <c r="P45" s="254">
        <f t="shared" si="14"/>
        <v>0</v>
      </c>
    </row>
    <row r="46" spans="1:16" s="1" customFormat="1" ht="30" customHeight="1">
      <c r="A46" s="136" t="s">
        <v>86</v>
      </c>
      <c r="B46" s="130" t="s">
        <v>820</v>
      </c>
      <c r="C46" s="130" t="s">
        <v>469</v>
      </c>
      <c r="D46" s="130" t="s">
        <v>480</v>
      </c>
      <c r="E46" s="101" t="s">
        <v>816</v>
      </c>
      <c r="F46" s="101" t="s">
        <v>251</v>
      </c>
      <c r="G46" s="102" t="s">
        <v>153</v>
      </c>
      <c r="H46" s="103">
        <v>384533.17</v>
      </c>
      <c r="I46" s="103">
        <v>22944.98</v>
      </c>
      <c r="J46" s="103">
        <v>352612.19</v>
      </c>
      <c r="K46" s="103">
        <v>161</v>
      </c>
      <c r="L46" s="103">
        <v>8815</v>
      </c>
      <c r="M46" s="137">
        <f t="shared" si="12"/>
        <v>8976</v>
      </c>
      <c r="O46" s="254">
        <f t="shared" si="13"/>
        <v>8976</v>
      </c>
      <c r="P46" s="254">
        <f t="shared" si="14"/>
        <v>0</v>
      </c>
    </row>
    <row r="47" spans="1:16" s="1" customFormat="1" ht="30" customHeight="1">
      <c r="A47" s="136" t="s">
        <v>86</v>
      </c>
      <c r="B47" s="130" t="s">
        <v>820</v>
      </c>
      <c r="C47" s="130" t="s">
        <v>469</v>
      </c>
      <c r="D47" s="130" t="s">
        <v>596</v>
      </c>
      <c r="E47" s="101" t="s">
        <v>404</v>
      </c>
      <c r="F47" s="101" t="s">
        <v>252</v>
      </c>
      <c r="G47" s="104" t="s">
        <v>154</v>
      </c>
      <c r="H47" s="103">
        <v>1441277.68</v>
      </c>
      <c r="I47" s="103">
        <v>0.51</v>
      </c>
      <c r="J47" s="103">
        <v>1441277.17</v>
      </c>
      <c r="K47" s="103">
        <v>0</v>
      </c>
      <c r="L47" s="103">
        <v>0</v>
      </c>
      <c r="M47" s="137">
        <f t="shared" si="12"/>
        <v>0</v>
      </c>
      <c r="O47" s="254">
        <f t="shared" si="13"/>
        <v>0</v>
      </c>
      <c r="P47" s="254">
        <f t="shared" si="14"/>
        <v>0</v>
      </c>
    </row>
    <row r="48" spans="1:16" s="1" customFormat="1" ht="30" customHeight="1">
      <c r="A48" s="136" t="s">
        <v>86</v>
      </c>
      <c r="B48" s="130" t="s">
        <v>848</v>
      </c>
      <c r="C48" s="130" t="s">
        <v>469</v>
      </c>
      <c r="D48" s="130" t="s">
        <v>597</v>
      </c>
      <c r="E48" s="101" t="s">
        <v>745</v>
      </c>
      <c r="F48" s="101" t="s">
        <v>253</v>
      </c>
      <c r="G48" s="105" t="s">
        <v>155</v>
      </c>
      <c r="H48" s="103">
        <v>283424.96</v>
      </c>
      <c r="I48" s="103">
        <v>125116.08</v>
      </c>
      <c r="J48" s="103">
        <v>158308.88</v>
      </c>
      <c r="K48" s="103">
        <v>0</v>
      </c>
      <c r="L48" s="103">
        <v>0</v>
      </c>
      <c r="M48" s="137">
        <f t="shared" si="12"/>
        <v>0</v>
      </c>
      <c r="O48" s="254">
        <f t="shared" si="13"/>
        <v>0</v>
      </c>
      <c r="P48" s="254">
        <f t="shared" si="14"/>
        <v>0</v>
      </c>
    </row>
    <row r="49" spans="1:13" s="112" customFormat="1" ht="39.75" customHeight="1">
      <c r="A49" s="135" t="s">
        <v>156</v>
      </c>
      <c r="B49" s="113"/>
      <c r="C49" s="113"/>
      <c r="D49" s="113"/>
      <c r="E49" s="113"/>
      <c r="F49" s="113"/>
      <c r="G49" s="109"/>
      <c r="H49" s="111">
        <f aca="true" t="shared" si="15" ref="H49:M49">SUM(H50)</f>
        <v>8189200</v>
      </c>
      <c r="I49" s="111">
        <f t="shared" si="15"/>
        <v>597412.5</v>
      </c>
      <c r="J49" s="111">
        <f t="shared" si="15"/>
        <v>6683248.13</v>
      </c>
      <c r="K49" s="111">
        <f t="shared" si="15"/>
        <v>459658.18</v>
      </c>
      <c r="L49" s="111">
        <f t="shared" si="15"/>
        <v>448880.69</v>
      </c>
      <c r="M49" s="132">
        <f t="shared" si="15"/>
        <v>908538.87</v>
      </c>
    </row>
    <row r="50" spans="1:16" s="1" customFormat="1" ht="30" customHeight="1">
      <c r="A50" s="136" t="s">
        <v>86</v>
      </c>
      <c r="B50" s="130" t="s">
        <v>820</v>
      </c>
      <c r="C50" s="130" t="s">
        <v>478</v>
      </c>
      <c r="D50" s="130" t="s">
        <v>479</v>
      </c>
      <c r="E50" s="101" t="s">
        <v>745</v>
      </c>
      <c r="F50" s="101" t="s">
        <v>254</v>
      </c>
      <c r="G50" s="104" t="s">
        <v>429</v>
      </c>
      <c r="H50" s="103">
        <v>8189200</v>
      </c>
      <c r="I50" s="103">
        <v>597412.5</v>
      </c>
      <c r="J50" s="103">
        <v>6683248.13</v>
      </c>
      <c r="K50" s="103">
        <v>459658.18</v>
      </c>
      <c r="L50" s="103">
        <v>448880.69</v>
      </c>
      <c r="M50" s="137">
        <f>SUM(K50:L50)</f>
        <v>908538.87</v>
      </c>
      <c r="O50" s="254">
        <f>H50-I50-J50</f>
        <v>908539.3700000001</v>
      </c>
      <c r="P50" s="254">
        <f>M50-O50</f>
        <v>-0.5000000001164153</v>
      </c>
    </row>
    <row r="51" spans="1:13" s="112" customFormat="1" ht="39.75" customHeight="1">
      <c r="A51" s="135" t="s">
        <v>430</v>
      </c>
      <c r="B51" s="113"/>
      <c r="C51" s="113"/>
      <c r="D51" s="113"/>
      <c r="E51" s="113"/>
      <c r="F51" s="113"/>
      <c r="G51" s="109"/>
      <c r="H51" s="111">
        <f aca="true" t="shared" si="16" ref="H51:M51">SUM(H52)</f>
        <v>0</v>
      </c>
      <c r="I51" s="111">
        <f t="shared" si="16"/>
        <v>0</v>
      </c>
      <c r="J51" s="111">
        <f t="shared" si="16"/>
        <v>0</v>
      </c>
      <c r="K51" s="111">
        <f t="shared" si="16"/>
        <v>0</v>
      </c>
      <c r="L51" s="111">
        <f t="shared" si="16"/>
        <v>0</v>
      </c>
      <c r="M51" s="132">
        <f t="shared" si="16"/>
        <v>0</v>
      </c>
    </row>
    <row r="52" spans="1:16" s="1" customFormat="1" ht="30" customHeight="1">
      <c r="A52" s="136" t="s">
        <v>86</v>
      </c>
      <c r="B52" s="130" t="s">
        <v>820</v>
      </c>
      <c r="C52" s="130" t="s">
        <v>469</v>
      </c>
      <c r="D52" s="130" t="s">
        <v>480</v>
      </c>
      <c r="E52" s="101" t="s">
        <v>599</v>
      </c>
      <c r="F52" s="101" t="s">
        <v>255</v>
      </c>
      <c r="G52" s="102" t="s">
        <v>431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37">
        <f>SUM(K52:L52)</f>
        <v>0</v>
      </c>
      <c r="O52" s="254">
        <f>H52-I52-J52</f>
        <v>0</v>
      </c>
      <c r="P52" s="254">
        <f>M52-O52</f>
        <v>0</v>
      </c>
    </row>
    <row r="53" spans="1:13" s="112" customFormat="1" ht="39.75" customHeight="1">
      <c r="A53" s="135" t="s">
        <v>31</v>
      </c>
      <c r="B53" s="113"/>
      <c r="C53" s="113"/>
      <c r="D53" s="113"/>
      <c r="E53" s="113"/>
      <c r="F53" s="113"/>
      <c r="G53" s="109"/>
      <c r="H53" s="111">
        <f aca="true" t="shared" si="17" ref="H53:M53">SUM(H54)</f>
        <v>27111115</v>
      </c>
      <c r="I53" s="111">
        <f t="shared" si="17"/>
        <v>0</v>
      </c>
      <c r="J53" s="111">
        <f t="shared" si="17"/>
        <v>27111115</v>
      </c>
      <c r="K53" s="111">
        <f t="shared" si="17"/>
        <v>0</v>
      </c>
      <c r="L53" s="111">
        <f t="shared" si="17"/>
        <v>0</v>
      </c>
      <c r="M53" s="132">
        <f t="shared" si="17"/>
        <v>0</v>
      </c>
    </row>
    <row r="54" spans="1:16" s="1" customFormat="1" ht="30" customHeight="1">
      <c r="A54" s="136" t="s">
        <v>86</v>
      </c>
      <c r="B54" s="130" t="s">
        <v>820</v>
      </c>
      <c r="C54" s="130" t="s">
        <v>469</v>
      </c>
      <c r="D54" s="130" t="s">
        <v>600</v>
      </c>
      <c r="E54" s="101" t="s">
        <v>665</v>
      </c>
      <c r="F54" s="101" t="s">
        <v>256</v>
      </c>
      <c r="G54" s="104" t="s">
        <v>32</v>
      </c>
      <c r="H54" s="103">
        <v>27111115</v>
      </c>
      <c r="I54" s="103">
        <v>0</v>
      </c>
      <c r="J54" s="103">
        <v>27111115</v>
      </c>
      <c r="K54" s="103">
        <v>0</v>
      </c>
      <c r="L54" s="103">
        <v>0</v>
      </c>
      <c r="M54" s="137">
        <f>SUM(K54:L54)</f>
        <v>0</v>
      </c>
      <c r="O54" s="254">
        <f>H54-I54-J54</f>
        <v>0</v>
      </c>
      <c r="P54" s="254">
        <f>M54-O54</f>
        <v>0</v>
      </c>
    </row>
    <row r="55" spans="1:13" s="112" customFormat="1" ht="39.75" customHeight="1">
      <c r="A55" s="135" t="s">
        <v>33</v>
      </c>
      <c r="B55" s="113"/>
      <c r="C55" s="113"/>
      <c r="D55" s="113"/>
      <c r="E55" s="113"/>
      <c r="F55" s="113"/>
      <c r="G55" s="109"/>
      <c r="H55" s="111">
        <f aca="true" t="shared" si="18" ref="H55:M55">SUM(H56:H60)</f>
        <v>14194863.62</v>
      </c>
      <c r="I55" s="111">
        <f t="shared" si="18"/>
        <v>0</v>
      </c>
      <c r="J55" s="111">
        <f t="shared" si="18"/>
        <v>12365647.67</v>
      </c>
      <c r="K55" s="111">
        <f t="shared" si="18"/>
        <v>1306915.95</v>
      </c>
      <c r="L55" s="111">
        <f t="shared" si="18"/>
        <v>522300</v>
      </c>
      <c r="M55" s="132">
        <f t="shared" si="18"/>
        <v>1829215.95</v>
      </c>
    </row>
    <row r="56" spans="1:16" s="1" customFormat="1" ht="30" customHeight="1">
      <c r="A56" s="136" t="s">
        <v>86</v>
      </c>
      <c r="B56" s="130" t="s">
        <v>601</v>
      </c>
      <c r="C56" s="130" t="s">
        <v>749</v>
      </c>
      <c r="D56" s="130" t="s">
        <v>603</v>
      </c>
      <c r="E56" s="101" t="s">
        <v>665</v>
      </c>
      <c r="F56" s="101" t="s">
        <v>257</v>
      </c>
      <c r="G56" s="105" t="s">
        <v>34</v>
      </c>
      <c r="H56" s="103">
        <v>5066496</v>
      </c>
      <c r="I56" s="103">
        <v>0</v>
      </c>
      <c r="J56" s="103">
        <v>4878142.47</v>
      </c>
      <c r="K56" s="103">
        <v>188353.53</v>
      </c>
      <c r="L56" s="103">
        <v>0</v>
      </c>
      <c r="M56" s="137">
        <f>SUM(K56:L56)</f>
        <v>188353.53</v>
      </c>
      <c r="O56" s="254">
        <f>H56-I56-J56</f>
        <v>188353.53000000026</v>
      </c>
      <c r="P56" s="254">
        <f>M56-O56</f>
        <v>-2.6193447411060333E-10</v>
      </c>
    </row>
    <row r="57" spans="1:16" s="1" customFormat="1" ht="30" customHeight="1">
      <c r="A57" s="136" t="s">
        <v>86</v>
      </c>
      <c r="B57" s="130" t="s">
        <v>392</v>
      </c>
      <c r="C57" s="130" t="s">
        <v>833</v>
      </c>
      <c r="D57" s="130" t="s">
        <v>604</v>
      </c>
      <c r="E57" s="101" t="s">
        <v>665</v>
      </c>
      <c r="F57" s="101" t="s">
        <v>258</v>
      </c>
      <c r="G57" s="105" t="s">
        <v>35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37">
        <f>SUM(K57:L57)</f>
        <v>0</v>
      </c>
      <c r="O57" s="254">
        <f>H57-I57-J57</f>
        <v>0</v>
      </c>
      <c r="P57" s="254">
        <f>M57-O57</f>
        <v>0</v>
      </c>
    </row>
    <row r="58" spans="1:16" s="1" customFormat="1" ht="30" customHeight="1">
      <c r="A58" s="136" t="s">
        <v>86</v>
      </c>
      <c r="B58" s="130" t="s">
        <v>392</v>
      </c>
      <c r="C58" s="130" t="s">
        <v>394</v>
      </c>
      <c r="D58" s="130" t="s">
        <v>605</v>
      </c>
      <c r="E58" s="101" t="s">
        <v>665</v>
      </c>
      <c r="F58" s="101" t="s">
        <v>259</v>
      </c>
      <c r="G58" s="105" t="s">
        <v>628</v>
      </c>
      <c r="H58" s="103">
        <v>7461560.61</v>
      </c>
      <c r="I58" s="103">
        <v>0</v>
      </c>
      <c r="J58" s="103">
        <v>7166998.19</v>
      </c>
      <c r="K58" s="103">
        <v>294562.42</v>
      </c>
      <c r="L58" s="103">
        <v>0</v>
      </c>
      <c r="M58" s="137">
        <f>SUM(K58:L58)</f>
        <v>294562.42</v>
      </c>
      <c r="O58" s="254">
        <f>H58-I58-J58</f>
        <v>294562.4199999999</v>
      </c>
      <c r="P58" s="254">
        <f>M58-O58</f>
        <v>0</v>
      </c>
    </row>
    <row r="59" spans="1:16" s="1" customFormat="1" ht="30" customHeight="1">
      <c r="A59" s="136" t="s">
        <v>86</v>
      </c>
      <c r="B59" s="130" t="s">
        <v>392</v>
      </c>
      <c r="C59" s="130" t="s">
        <v>481</v>
      </c>
      <c r="D59" s="130" t="s">
        <v>676</v>
      </c>
      <c r="E59" s="101" t="s">
        <v>665</v>
      </c>
      <c r="F59" s="101" t="s">
        <v>260</v>
      </c>
      <c r="G59" s="105" t="s">
        <v>36</v>
      </c>
      <c r="H59" s="103">
        <v>1607200</v>
      </c>
      <c r="I59" s="103">
        <v>0</v>
      </c>
      <c r="J59" s="103">
        <v>260900</v>
      </c>
      <c r="K59" s="103">
        <v>824000</v>
      </c>
      <c r="L59" s="103">
        <v>522300</v>
      </c>
      <c r="M59" s="137">
        <f>SUM(K59:L59)</f>
        <v>1346300</v>
      </c>
      <c r="O59" s="254">
        <f>H59-I59-J59</f>
        <v>1346300</v>
      </c>
      <c r="P59" s="254">
        <f>M59-O59</f>
        <v>0</v>
      </c>
    </row>
    <row r="60" spans="1:16" s="1" customFormat="1" ht="30" customHeight="1">
      <c r="A60" s="136" t="s">
        <v>86</v>
      </c>
      <c r="B60" s="130" t="s">
        <v>392</v>
      </c>
      <c r="C60" s="130" t="s">
        <v>602</v>
      </c>
      <c r="D60" s="130" t="s">
        <v>677</v>
      </c>
      <c r="E60" s="101" t="s">
        <v>665</v>
      </c>
      <c r="F60" s="101" t="s">
        <v>261</v>
      </c>
      <c r="G60" s="105" t="s">
        <v>37</v>
      </c>
      <c r="H60" s="103">
        <v>59607.01</v>
      </c>
      <c r="I60" s="103">
        <v>0</v>
      </c>
      <c r="J60" s="103">
        <v>59607.01</v>
      </c>
      <c r="K60" s="103">
        <v>0</v>
      </c>
      <c r="L60" s="103">
        <v>0</v>
      </c>
      <c r="M60" s="137">
        <f>SUM(K60:L60)</f>
        <v>0</v>
      </c>
      <c r="O60" s="254">
        <f>H60-I60-J60</f>
        <v>0</v>
      </c>
      <c r="P60" s="254">
        <f>M60-O60</f>
        <v>0</v>
      </c>
    </row>
    <row r="61" spans="1:13" s="112" customFormat="1" ht="39.75" customHeight="1">
      <c r="A61" s="135" t="s">
        <v>38</v>
      </c>
      <c r="B61" s="113"/>
      <c r="C61" s="113"/>
      <c r="D61" s="113"/>
      <c r="E61" s="113"/>
      <c r="F61" s="113"/>
      <c r="G61" s="109"/>
      <c r="H61" s="111">
        <f aca="true" t="shared" si="19" ref="H61:M61">SUM(H62)</f>
        <v>183502.49</v>
      </c>
      <c r="I61" s="111">
        <f t="shared" si="19"/>
        <v>122247.02</v>
      </c>
      <c r="J61" s="111">
        <f t="shared" si="19"/>
        <v>56652.23</v>
      </c>
      <c r="K61" s="111">
        <f t="shared" si="19"/>
        <v>1360.83</v>
      </c>
      <c r="L61" s="111">
        <f t="shared" si="19"/>
        <v>3242.41</v>
      </c>
      <c r="M61" s="132">
        <f t="shared" si="19"/>
        <v>4603.24</v>
      </c>
    </row>
    <row r="62" spans="1:16" s="1" customFormat="1" ht="30" customHeight="1">
      <c r="A62" s="136" t="s">
        <v>86</v>
      </c>
      <c r="B62" s="130" t="s">
        <v>400</v>
      </c>
      <c r="C62" s="130" t="s">
        <v>678</v>
      </c>
      <c r="D62" s="130" t="s">
        <v>679</v>
      </c>
      <c r="E62" s="101" t="s">
        <v>665</v>
      </c>
      <c r="F62" s="101" t="s">
        <v>262</v>
      </c>
      <c r="G62" s="104" t="s">
        <v>39</v>
      </c>
      <c r="H62" s="103">
        <v>183502.49</v>
      </c>
      <c r="I62" s="103">
        <v>122247.02</v>
      </c>
      <c r="J62" s="103">
        <v>56652.23</v>
      </c>
      <c r="K62" s="103">
        <v>1360.83</v>
      </c>
      <c r="L62" s="103">
        <v>3242.41</v>
      </c>
      <c r="M62" s="137">
        <f>SUM(K62:L62)</f>
        <v>4603.24</v>
      </c>
      <c r="O62" s="254">
        <f>H62-I62-J62</f>
        <v>4603.239999999983</v>
      </c>
      <c r="P62" s="254">
        <f>M62-O62</f>
        <v>1.6370904631912708E-11</v>
      </c>
    </row>
    <row r="63" spans="1:13" s="112" customFormat="1" ht="39.75" customHeight="1">
      <c r="A63" s="135" t="s">
        <v>40</v>
      </c>
      <c r="B63" s="113"/>
      <c r="C63" s="113"/>
      <c r="D63" s="113"/>
      <c r="E63" s="113"/>
      <c r="F63" s="113"/>
      <c r="G63" s="109"/>
      <c r="H63" s="111">
        <f aca="true" t="shared" si="20" ref="H63:M63">SUM(H64:H65)</f>
        <v>21303916.11</v>
      </c>
      <c r="I63" s="111">
        <f t="shared" si="20"/>
        <v>1302649.18</v>
      </c>
      <c r="J63" s="111">
        <f t="shared" si="20"/>
        <v>86666.68</v>
      </c>
      <c r="K63" s="111">
        <f t="shared" si="20"/>
        <v>7957101.97</v>
      </c>
      <c r="L63" s="111">
        <f t="shared" si="20"/>
        <v>11957498.280000001</v>
      </c>
      <c r="M63" s="132">
        <f t="shared" si="20"/>
        <v>19914600.25</v>
      </c>
    </row>
    <row r="64" spans="1:16" s="1" customFormat="1" ht="30" customHeight="1">
      <c r="A64" s="136" t="s">
        <v>86</v>
      </c>
      <c r="B64" s="130" t="s">
        <v>820</v>
      </c>
      <c r="C64" s="130" t="s">
        <v>807</v>
      </c>
      <c r="D64" s="130" t="s">
        <v>680</v>
      </c>
      <c r="E64" s="101"/>
      <c r="F64" s="101" t="s">
        <v>297</v>
      </c>
      <c r="G64" s="104" t="s">
        <v>41</v>
      </c>
      <c r="H64" s="103">
        <v>10658205.790000001</v>
      </c>
      <c r="I64" s="103">
        <v>617340.95</v>
      </c>
      <c r="J64" s="103">
        <v>86666.68</v>
      </c>
      <c r="K64" s="103">
        <v>4785275.76</v>
      </c>
      <c r="L64" s="103">
        <v>5168922.4</v>
      </c>
      <c r="M64" s="137">
        <f>SUM(K64:L64)</f>
        <v>9954198.16</v>
      </c>
      <c r="O64" s="254">
        <f>H64-I64-J64</f>
        <v>9954198.160000002</v>
      </c>
      <c r="P64" s="254">
        <f>M64-O64</f>
        <v>0</v>
      </c>
    </row>
    <row r="65" spans="1:16" s="1" customFormat="1" ht="30" customHeight="1">
      <c r="A65" s="136" t="s">
        <v>86</v>
      </c>
      <c r="B65" s="130" t="s">
        <v>820</v>
      </c>
      <c r="C65" s="130" t="s">
        <v>807</v>
      </c>
      <c r="D65" s="130" t="s">
        <v>681</v>
      </c>
      <c r="E65" s="101"/>
      <c r="F65" s="101" t="s">
        <v>298</v>
      </c>
      <c r="G65" s="104" t="s">
        <v>42</v>
      </c>
      <c r="H65" s="103">
        <v>10645710.32</v>
      </c>
      <c r="I65" s="103">
        <v>685308.23</v>
      </c>
      <c r="J65" s="103">
        <v>0</v>
      </c>
      <c r="K65" s="103">
        <v>3171826.21</v>
      </c>
      <c r="L65" s="103">
        <v>6788575.88</v>
      </c>
      <c r="M65" s="137">
        <f>SUM(K65:L65)</f>
        <v>9960402.09</v>
      </c>
      <c r="O65" s="254">
        <f>H65-I65-J65</f>
        <v>9960402.09</v>
      </c>
      <c r="P65" s="254">
        <f>M65-O65</f>
        <v>0</v>
      </c>
    </row>
    <row r="66" spans="1:13" s="112" customFormat="1" ht="39.75" customHeight="1">
      <c r="A66" s="135" t="s">
        <v>119</v>
      </c>
      <c r="B66" s="113"/>
      <c r="C66" s="113"/>
      <c r="D66" s="113"/>
      <c r="E66" s="113"/>
      <c r="F66" s="113"/>
      <c r="G66" s="109"/>
      <c r="H66" s="111">
        <f aca="true" t="shared" si="21" ref="H66:M66">SUM(H67)</f>
        <v>14321708.729999999</v>
      </c>
      <c r="I66" s="111">
        <f t="shared" si="21"/>
        <v>0</v>
      </c>
      <c r="J66" s="111">
        <f t="shared" si="21"/>
        <v>13395937.72</v>
      </c>
      <c r="K66" s="111">
        <f t="shared" si="21"/>
        <v>0</v>
      </c>
      <c r="L66" s="111">
        <f t="shared" si="21"/>
        <v>925771.01</v>
      </c>
      <c r="M66" s="132">
        <f t="shared" si="21"/>
        <v>925771.01</v>
      </c>
    </row>
    <row r="67" spans="1:16" s="1" customFormat="1" ht="30" customHeight="1">
      <c r="A67" s="136" t="s">
        <v>86</v>
      </c>
      <c r="B67" s="130" t="s">
        <v>832</v>
      </c>
      <c r="C67" s="130" t="s">
        <v>394</v>
      </c>
      <c r="D67" s="130" t="s">
        <v>524</v>
      </c>
      <c r="E67" s="101"/>
      <c r="F67" s="101" t="s">
        <v>524</v>
      </c>
      <c r="G67" s="104" t="s">
        <v>120</v>
      </c>
      <c r="H67" s="103">
        <v>14321708.729999999</v>
      </c>
      <c r="I67" s="103">
        <v>0</v>
      </c>
      <c r="J67" s="103">
        <v>13395937.72</v>
      </c>
      <c r="K67" s="103">
        <v>0</v>
      </c>
      <c r="L67" s="103">
        <v>925771.01</v>
      </c>
      <c r="M67" s="137">
        <f>SUM(K67:L67)</f>
        <v>925771.01</v>
      </c>
      <c r="O67" s="254">
        <f>H67-I67-J67</f>
        <v>925771.0099999979</v>
      </c>
      <c r="P67" s="254">
        <f>M67-O67</f>
        <v>2.0954757928848267E-09</v>
      </c>
    </row>
    <row r="68" spans="1:13" s="112" customFormat="1" ht="39.75" customHeight="1">
      <c r="A68" s="135" t="s">
        <v>121</v>
      </c>
      <c r="B68" s="113"/>
      <c r="C68" s="113"/>
      <c r="D68" s="113"/>
      <c r="E68" s="113"/>
      <c r="F68" s="113"/>
      <c r="G68" s="109"/>
      <c r="H68" s="111">
        <f aca="true" t="shared" si="22" ref="H68:M68">SUM(H69:H75)</f>
        <v>29976377.960000005</v>
      </c>
      <c r="I68" s="111">
        <f t="shared" si="22"/>
        <v>484837</v>
      </c>
      <c r="J68" s="111">
        <f t="shared" si="22"/>
        <v>7817609.76</v>
      </c>
      <c r="K68" s="111">
        <f t="shared" si="22"/>
        <v>8879692.77</v>
      </c>
      <c r="L68" s="111">
        <f t="shared" si="22"/>
        <v>12794238.93</v>
      </c>
      <c r="M68" s="132">
        <f t="shared" si="22"/>
        <v>21673931.7</v>
      </c>
    </row>
    <row r="69" spans="1:16" s="1" customFormat="1" ht="30" customHeight="1">
      <c r="A69" s="136" t="s">
        <v>86</v>
      </c>
      <c r="B69" s="130" t="s">
        <v>403</v>
      </c>
      <c r="C69" s="130" t="s">
        <v>478</v>
      </c>
      <c r="D69" s="130" t="s">
        <v>525</v>
      </c>
      <c r="E69" s="101" t="s">
        <v>665</v>
      </c>
      <c r="F69" s="101" t="s">
        <v>263</v>
      </c>
      <c r="G69" s="104" t="s">
        <v>706</v>
      </c>
      <c r="H69" s="103">
        <v>806574.88</v>
      </c>
      <c r="I69" s="103">
        <v>111934.99</v>
      </c>
      <c r="J69" s="103">
        <v>482812.67</v>
      </c>
      <c r="K69" s="103">
        <v>211827.22</v>
      </c>
      <c r="L69" s="103">
        <v>0</v>
      </c>
      <c r="M69" s="137">
        <f aca="true" t="shared" si="23" ref="M69:M75">SUM(K69:L69)</f>
        <v>211827.22</v>
      </c>
      <c r="O69" s="254">
        <f aca="true" t="shared" si="24" ref="O69:O75">H69-I69-J69</f>
        <v>211827.22000000003</v>
      </c>
      <c r="P69" s="254">
        <f aca="true" t="shared" si="25" ref="P69:P75">M69-O69</f>
        <v>0</v>
      </c>
    </row>
    <row r="70" spans="1:16" s="1" customFormat="1" ht="30" customHeight="1">
      <c r="A70" s="136" t="s">
        <v>86</v>
      </c>
      <c r="B70" s="130" t="s">
        <v>392</v>
      </c>
      <c r="C70" s="130" t="s">
        <v>478</v>
      </c>
      <c r="D70" s="130" t="s">
        <v>526</v>
      </c>
      <c r="E70" s="101" t="s">
        <v>665</v>
      </c>
      <c r="F70" s="101" t="s">
        <v>264</v>
      </c>
      <c r="G70" s="104" t="s">
        <v>707</v>
      </c>
      <c r="H70" s="103">
        <v>2421645.47</v>
      </c>
      <c r="I70" s="103">
        <v>254799.48</v>
      </c>
      <c r="J70" s="103">
        <v>2091315.7</v>
      </c>
      <c r="K70" s="103">
        <v>75529.79</v>
      </c>
      <c r="L70" s="103">
        <v>0.5</v>
      </c>
      <c r="M70" s="137">
        <f t="shared" si="23"/>
        <v>75530.29</v>
      </c>
      <c r="O70" s="254">
        <f t="shared" si="24"/>
        <v>75530.29000000027</v>
      </c>
      <c r="P70" s="254">
        <f t="shared" si="25"/>
        <v>-2.764863893389702E-10</v>
      </c>
    </row>
    <row r="71" spans="1:16" s="1" customFormat="1" ht="30" customHeight="1">
      <c r="A71" s="136" t="s">
        <v>86</v>
      </c>
      <c r="B71" s="130" t="s">
        <v>820</v>
      </c>
      <c r="C71" s="130" t="s">
        <v>478</v>
      </c>
      <c r="D71" s="130" t="s">
        <v>527</v>
      </c>
      <c r="E71" s="101" t="s">
        <v>665</v>
      </c>
      <c r="F71" s="101" t="s">
        <v>265</v>
      </c>
      <c r="G71" s="104" t="s">
        <v>708</v>
      </c>
      <c r="H71" s="103">
        <v>15869285.72</v>
      </c>
      <c r="I71" s="103">
        <v>109343.79</v>
      </c>
      <c r="J71" s="103">
        <v>3435074.38</v>
      </c>
      <c r="K71" s="103">
        <v>330929.96</v>
      </c>
      <c r="L71" s="103">
        <v>11993938.09</v>
      </c>
      <c r="M71" s="137">
        <f t="shared" si="23"/>
        <v>12324868.05</v>
      </c>
      <c r="O71" s="254">
        <f t="shared" si="24"/>
        <v>12324867.55</v>
      </c>
      <c r="P71" s="254">
        <f t="shared" si="25"/>
        <v>0.5</v>
      </c>
    </row>
    <row r="72" spans="1:16" s="1" customFormat="1" ht="30" customHeight="1">
      <c r="A72" s="136" t="s">
        <v>86</v>
      </c>
      <c r="B72" s="130" t="s">
        <v>675</v>
      </c>
      <c r="C72" s="130" t="s">
        <v>478</v>
      </c>
      <c r="D72" s="130" t="s">
        <v>528</v>
      </c>
      <c r="E72" s="101" t="s">
        <v>665</v>
      </c>
      <c r="F72" s="101" t="s">
        <v>266</v>
      </c>
      <c r="G72" s="104" t="s">
        <v>709</v>
      </c>
      <c r="H72" s="103">
        <v>9644912.63</v>
      </c>
      <c r="I72" s="103">
        <v>2503.07</v>
      </c>
      <c r="J72" s="103">
        <v>1093429.47</v>
      </c>
      <c r="K72" s="103">
        <v>8028910.29</v>
      </c>
      <c r="L72" s="103">
        <v>520069.8</v>
      </c>
      <c r="M72" s="137">
        <f t="shared" si="23"/>
        <v>8548980.09</v>
      </c>
      <c r="O72" s="254">
        <f t="shared" si="24"/>
        <v>8548980.09</v>
      </c>
      <c r="P72" s="254">
        <f t="shared" si="25"/>
        <v>0</v>
      </c>
    </row>
    <row r="73" spans="1:16" s="1" customFormat="1" ht="30" customHeight="1">
      <c r="A73" s="136" t="s">
        <v>86</v>
      </c>
      <c r="B73" s="130" t="s">
        <v>848</v>
      </c>
      <c r="C73" s="130" t="s">
        <v>478</v>
      </c>
      <c r="D73" s="130" t="s">
        <v>529</v>
      </c>
      <c r="E73" s="101" t="s">
        <v>745</v>
      </c>
      <c r="F73" s="101" t="s">
        <v>267</v>
      </c>
      <c r="G73" s="104" t="s">
        <v>710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37">
        <f t="shared" si="23"/>
        <v>0</v>
      </c>
      <c r="O73" s="254">
        <f t="shared" si="24"/>
        <v>0</v>
      </c>
      <c r="P73" s="254">
        <f t="shared" si="25"/>
        <v>0</v>
      </c>
    </row>
    <row r="74" spans="1:16" s="1" customFormat="1" ht="30" customHeight="1">
      <c r="A74" s="136" t="s">
        <v>86</v>
      </c>
      <c r="B74" s="130" t="s">
        <v>651</v>
      </c>
      <c r="C74" s="130" t="s">
        <v>478</v>
      </c>
      <c r="D74" s="130" t="s">
        <v>530</v>
      </c>
      <c r="E74" s="101" t="s">
        <v>665</v>
      </c>
      <c r="F74" s="101" t="s">
        <v>268</v>
      </c>
      <c r="G74" s="104" t="s">
        <v>711</v>
      </c>
      <c r="H74" s="103">
        <v>1233062.09</v>
      </c>
      <c r="I74" s="103">
        <v>5708.5</v>
      </c>
      <c r="J74" s="103">
        <v>714627.54</v>
      </c>
      <c r="K74" s="103">
        <v>232495.51</v>
      </c>
      <c r="L74" s="103">
        <v>280230.54</v>
      </c>
      <c r="M74" s="137">
        <f t="shared" si="23"/>
        <v>512726.05</v>
      </c>
      <c r="O74" s="254">
        <f t="shared" si="24"/>
        <v>512726.05000000005</v>
      </c>
      <c r="P74" s="254">
        <f t="shared" si="25"/>
        <v>0</v>
      </c>
    </row>
    <row r="75" spans="1:16" s="1" customFormat="1" ht="30" customHeight="1">
      <c r="A75" s="136" t="s">
        <v>86</v>
      </c>
      <c r="B75" s="130" t="s">
        <v>850</v>
      </c>
      <c r="C75" s="130" t="s">
        <v>478</v>
      </c>
      <c r="D75" s="130" t="s">
        <v>531</v>
      </c>
      <c r="E75" s="101" t="s">
        <v>665</v>
      </c>
      <c r="F75" s="101" t="s">
        <v>269</v>
      </c>
      <c r="G75" s="104" t="s">
        <v>712</v>
      </c>
      <c r="H75" s="103">
        <v>897.17</v>
      </c>
      <c r="I75" s="103">
        <v>547.17</v>
      </c>
      <c r="J75" s="103">
        <v>350</v>
      </c>
      <c r="K75" s="103">
        <v>0</v>
      </c>
      <c r="L75" s="103">
        <v>0</v>
      </c>
      <c r="M75" s="137">
        <f t="shared" si="23"/>
        <v>0</v>
      </c>
      <c r="O75" s="254">
        <f t="shared" si="24"/>
        <v>0</v>
      </c>
      <c r="P75" s="254">
        <f t="shared" si="25"/>
        <v>0</v>
      </c>
    </row>
    <row r="76" spans="1:13" s="112" customFormat="1" ht="39.75" customHeight="1">
      <c r="A76" s="135" t="s">
        <v>713</v>
      </c>
      <c r="B76" s="113"/>
      <c r="C76" s="113"/>
      <c r="D76" s="113"/>
      <c r="E76" s="113"/>
      <c r="F76" s="113"/>
      <c r="G76" s="109"/>
      <c r="H76" s="111">
        <f aca="true" t="shared" si="26" ref="H76:M76">SUM(H77:H124)</f>
        <v>23658646.720000006</v>
      </c>
      <c r="I76" s="111">
        <f t="shared" si="26"/>
        <v>459191.25</v>
      </c>
      <c r="J76" s="111">
        <f t="shared" si="26"/>
        <v>7434336.51</v>
      </c>
      <c r="K76" s="111">
        <f t="shared" si="26"/>
        <v>8985733.750000002</v>
      </c>
      <c r="L76" s="111">
        <f t="shared" si="26"/>
        <v>6779384.9399999995</v>
      </c>
      <c r="M76" s="132">
        <f t="shared" si="26"/>
        <v>15765118.69</v>
      </c>
    </row>
    <row r="77" spans="1:16" s="1" customFormat="1" ht="30" customHeight="1">
      <c r="A77" s="136" t="s">
        <v>86</v>
      </c>
      <c r="B77" s="130" t="s">
        <v>89</v>
      </c>
      <c r="C77" s="130" t="s">
        <v>678</v>
      </c>
      <c r="D77" s="130" t="s">
        <v>500</v>
      </c>
      <c r="E77" s="101" t="s">
        <v>665</v>
      </c>
      <c r="F77" s="101" t="s">
        <v>270</v>
      </c>
      <c r="G77" s="105" t="s">
        <v>714</v>
      </c>
      <c r="H77" s="103">
        <v>20000</v>
      </c>
      <c r="I77" s="103">
        <v>0</v>
      </c>
      <c r="J77" s="103">
        <v>20000</v>
      </c>
      <c r="K77" s="103">
        <v>0</v>
      </c>
      <c r="L77" s="103">
        <v>0</v>
      </c>
      <c r="M77" s="137">
        <f aca="true" t="shared" si="27" ref="M77:M124">SUM(K77:L77)</f>
        <v>0</v>
      </c>
      <c r="O77" s="254">
        <f aca="true" t="shared" si="28" ref="O77:O124">H77-I77-J77</f>
        <v>0</v>
      </c>
      <c r="P77" s="254">
        <f aca="true" t="shared" si="29" ref="P77:P124">M77-O77</f>
        <v>0</v>
      </c>
    </row>
    <row r="78" spans="1:16" s="1" customFormat="1" ht="30" customHeight="1">
      <c r="A78" s="136" t="s">
        <v>86</v>
      </c>
      <c r="B78" s="130" t="s">
        <v>89</v>
      </c>
      <c r="C78" s="130" t="s">
        <v>678</v>
      </c>
      <c r="D78" s="130" t="s">
        <v>501</v>
      </c>
      <c r="E78" s="101" t="s">
        <v>665</v>
      </c>
      <c r="F78" s="101" t="s">
        <v>271</v>
      </c>
      <c r="G78" s="104" t="s">
        <v>715</v>
      </c>
      <c r="H78" s="103">
        <v>200000</v>
      </c>
      <c r="I78" s="103">
        <v>0</v>
      </c>
      <c r="J78" s="103">
        <v>200000</v>
      </c>
      <c r="K78" s="103">
        <v>0</v>
      </c>
      <c r="L78" s="103">
        <v>0</v>
      </c>
      <c r="M78" s="137">
        <f t="shared" si="27"/>
        <v>0</v>
      </c>
      <c r="O78" s="254">
        <f t="shared" si="28"/>
        <v>0</v>
      </c>
      <c r="P78" s="254">
        <f t="shared" si="29"/>
        <v>0</v>
      </c>
    </row>
    <row r="79" spans="1:16" s="1" customFormat="1" ht="30" customHeight="1">
      <c r="A79" s="136" t="s">
        <v>86</v>
      </c>
      <c r="B79" s="130" t="s">
        <v>532</v>
      </c>
      <c r="C79" s="130" t="s">
        <v>472</v>
      </c>
      <c r="D79" s="130" t="s">
        <v>502</v>
      </c>
      <c r="E79" s="101" t="s">
        <v>665</v>
      </c>
      <c r="F79" s="101" t="s">
        <v>272</v>
      </c>
      <c r="G79" s="105" t="s">
        <v>716</v>
      </c>
      <c r="H79" s="103">
        <v>1034012.67</v>
      </c>
      <c r="I79" s="103">
        <v>44234.59</v>
      </c>
      <c r="J79" s="103">
        <v>755634.46</v>
      </c>
      <c r="K79" s="103">
        <v>214237.56</v>
      </c>
      <c r="L79" s="103">
        <v>19906.06</v>
      </c>
      <c r="M79" s="137">
        <f t="shared" si="27"/>
        <v>234143.62</v>
      </c>
      <c r="O79" s="254">
        <f t="shared" si="28"/>
        <v>234143.6200000001</v>
      </c>
      <c r="P79" s="254">
        <f t="shared" si="29"/>
        <v>0</v>
      </c>
    </row>
    <row r="80" spans="1:16" s="1" customFormat="1" ht="30" customHeight="1">
      <c r="A80" s="136" t="s">
        <v>86</v>
      </c>
      <c r="B80" s="130" t="s">
        <v>400</v>
      </c>
      <c r="C80" s="130" t="s">
        <v>678</v>
      </c>
      <c r="D80" s="130" t="s">
        <v>503</v>
      </c>
      <c r="E80" s="101" t="s">
        <v>665</v>
      </c>
      <c r="F80" s="101" t="s">
        <v>273</v>
      </c>
      <c r="G80" s="105" t="s">
        <v>780</v>
      </c>
      <c r="H80" s="103">
        <v>2558066.74</v>
      </c>
      <c r="I80" s="103">
        <v>216784.06</v>
      </c>
      <c r="J80" s="103">
        <v>1394955.68</v>
      </c>
      <c r="K80" s="103">
        <v>216925</v>
      </c>
      <c r="L80" s="103">
        <v>729402</v>
      </c>
      <c r="M80" s="137">
        <f t="shared" si="27"/>
        <v>946327</v>
      </c>
      <c r="O80" s="254">
        <f t="shared" si="28"/>
        <v>946327.0000000002</v>
      </c>
      <c r="P80" s="254">
        <f t="shared" si="29"/>
        <v>0</v>
      </c>
    </row>
    <row r="81" spans="1:16" s="1" customFormat="1" ht="30" customHeight="1">
      <c r="A81" s="136" t="s">
        <v>86</v>
      </c>
      <c r="B81" s="130" t="s">
        <v>403</v>
      </c>
      <c r="C81" s="130" t="s">
        <v>665</v>
      </c>
      <c r="D81" s="130" t="s">
        <v>504</v>
      </c>
      <c r="E81" s="101" t="s">
        <v>665</v>
      </c>
      <c r="F81" s="101" t="s">
        <v>274</v>
      </c>
      <c r="G81" s="105" t="s">
        <v>184</v>
      </c>
      <c r="H81" s="103">
        <v>1777475.48</v>
      </c>
      <c r="I81" s="103">
        <v>0</v>
      </c>
      <c r="J81" s="103">
        <v>403992.2</v>
      </c>
      <c r="K81" s="103">
        <v>1242000.33</v>
      </c>
      <c r="L81" s="103">
        <v>131482.95</v>
      </c>
      <c r="M81" s="137">
        <f t="shared" si="27"/>
        <v>1373483.28</v>
      </c>
      <c r="O81" s="254">
        <f t="shared" si="28"/>
        <v>1373483.28</v>
      </c>
      <c r="P81" s="254">
        <f t="shared" si="29"/>
        <v>0</v>
      </c>
    </row>
    <row r="82" spans="1:16" s="1" customFormat="1" ht="30" customHeight="1">
      <c r="A82" s="136" t="s">
        <v>86</v>
      </c>
      <c r="B82" s="130" t="s">
        <v>403</v>
      </c>
      <c r="C82" s="130" t="s">
        <v>472</v>
      </c>
      <c r="D82" s="130" t="s">
        <v>505</v>
      </c>
      <c r="E82" s="101" t="s">
        <v>665</v>
      </c>
      <c r="F82" s="101" t="s">
        <v>275</v>
      </c>
      <c r="G82" s="105" t="s">
        <v>185</v>
      </c>
      <c r="H82" s="103">
        <v>1247998.54</v>
      </c>
      <c r="I82" s="103">
        <v>16816.43</v>
      </c>
      <c r="J82" s="103">
        <v>445194.9</v>
      </c>
      <c r="K82" s="103">
        <v>373405.24</v>
      </c>
      <c r="L82" s="103">
        <v>412581.97</v>
      </c>
      <c r="M82" s="137">
        <f t="shared" si="27"/>
        <v>785987.21</v>
      </c>
      <c r="O82" s="254">
        <f t="shared" si="28"/>
        <v>785987.2100000001</v>
      </c>
      <c r="P82" s="254">
        <f t="shared" si="29"/>
        <v>0</v>
      </c>
    </row>
    <row r="83" spans="1:16" s="1" customFormat="1" ht="30" customHeight="1">
      <c r="A83" s="136" t="s">
        <v>86</v>
      </c>
      <c r="B83" s="130" t="s">
        <v>403</v>
      </c>
      <c r="C83" s="130" t="s">
        <v>406</v>
      </c>
      <c r="D83" s="130" t="s">
        <v>801</v>
      </c>
      <c r="E83" s="101" t="s">
        <v>665</v>
      </c>
      <c r="F83" s="101" t="s">
        <v>879</v>
      </c>
      <c r="G83" s="105" t="s">
        <v>755</v>
      </c>
      <c r="H83" s="103">
        <v>438345.23</v>
      </c>
      <c r="I83" s="103">
        <v>89389</v>
      </c>
      <c r="J83" s="103">
        <v>199242.91</v>
      </c>
      <c r="K83" s="103">
        <v>4174.55</v>
      </c>
      <c r="L83" s="103">
        <v>145538.5</v>
      </c>
      <c r="M83" s="137">
        <f t="shared" si="27"/>
        <v>149713.05</v>
      </c>
      <c r="O83" s="254">
        <f t="shared" si="28"/>
        <v>149713.31999999998</v>
      </c>
      <c r="P83" s="254">
        <f t="shared" si="29"/>
        <v>-0.2699999999895226</v>
      </c>
    </row>
    <row r="84" spans="1:16" s="1" customFormat="1" ht="30" customHeight="1">
      <c r="A84" s="136" t="s">
        <v>86</v>
      </c>
      <c r="B84" s="130" t="s">
        <v>533</v>
      </c>
      <c r="C84" s="130" t="s">
        <v>535</v>
      </c>
      <c r="D84" s="130" t="s">
        <v>506</v>
      </c>
      <c r="E84" s="101" t="s">
        <v>665</v>
      </c>
      <c r="F84" s="101" t="s">
        <v>276</v>
      </c>
      <c r="G84" s="105" t="s">
        <v>186</v>
      </c>
      <c r="H84" s="103">
        <v>605536.21</v>
      </c>
      <c r="I84" s="103">
        <v>0</v>
      </c>
      <c r="J84" s="103">
        <v>174000</v>
      </c>
      <c r="K84" s="103">
        <v>382894.81</v>
      </c>
      <c r="L84" s="103">
        <v>48641.4</v>
      </c>
      <c r="M84" s="137">
        <f t="shared" si="27"/>
        <v>431536.21</v>
      </c>
      <c r="O84" s="254">
        <f t="shared" si="28"/>
        <v>431536.20999999996</v>
      </c>
      <c r="P84" s="254">
        <f t="shared" si="29"/>
        <v>0</v>
      </c>
    </row>
    <row r="85" spans="1:16" s="1" customFormat="1" ht="30" customHeight="1">
      <c r="A85" s="136" t="s">
        <v>86</v>
      </c>
      <c r="B85" s="130" t="s">
        <v>463</v>
      </c>
      <c r="C85" s="130" t="s">
        <v>472</v>
      </c>
      <c r="D85" s="130" t="s">
        <v>466</v>
      </c>
      <c r="E85" s="101" t="s">
        <v>665</v>
      </c>
      <c r="F85" s="101" t="s">
        <v>164</v>
      </c>
      <c r="G85" s="104" t="s">
        <v>187</v>
      </c>
      <c r="H85" s="103">
        <v>318477.07</v>
      </c>
      <c r="I85" s="103">
        <v>0</v>
      </c>
      <c r="J85" s="103">
        <v>303205.07</v>
      </c>
      <c r="K85" s="103">
        <v>15272</v>
      </c>
      <c r="L85" s="103">
        <v>0</v>
      </c>
      <c r="M85" s="137">
        <f t="shared" si="27"/>
        <v>15272</v>
      </c>
      <c r="O85" s="254">
        <f t="shared" si="28"/>
        <v>15272</v>
      </c>
      <c r="P85" s="254">
        <f t="shared" si="29"/>
        <v>0</v>
      </c>
    </row>
    <row r="86" spans="1:16" s="1" customFormat="1" ht="30" customHeight="1">
      <c r="A86" s="136" t="s">
        <v>86</v>
      </c>
      <c r="B86" s="130" t="s">
        <v>392</v>
      </c>
      <c r="C86" s="130" t="s">
        <v>665</v>
      </c>
      <c r="D86" s="130" t="s">
        <v>470</v>
      </c>
      <c r="E86" s="101" t="s">
        <v>665</v>
      </c>
      <c r="F86" s="101" t="s">
        <v>216</v>
      </c>
      <c r="G86" s="104" t="s">
        <v>188</v>
      </c>
      <c r="H86" s="103">
        <v>1087695</v>
      </c>
      <c r="I86" s="103">
        <v>0</v>
      </c>
      <c r="J86" s="103">
        <v>0</v>
      </c>
      <c r="K86" s="103">
        <v>579999</v>
      </c>
      <c r="L86" s="103">
        <v>507696</v>
      </c>
      <c r="M86" s="137">
        <f t="shared" si="27"/>
        <v>1087695</v>
      </c>
      <c r="O86" s="254">
        <f t="shared" si="28"/>
        <v>1087695</v>
      </c>
      <c r="P86" s="254">
        <f t="shared" si="29"/>
        <v>0</v>
      </c>
    </row>
    <row r="87" spans="1:16" s="1" customFormat="1" ht="30" customHeight="1">
      <c r="A87" s="136" t="s">
        <v>86</v>
      </c>
      <c r="B87" s="130" t="s">
        <v>392</v>
      </c>
      <c r="C87" s="130" t="s">
        <v>472</v>
      </c>
      <c r="D87" s="130" t="s">
        <v>507</v>
      </c>
      <c r="E87" s="101" t="s">
        <v>665</v>
      </c>
      <c r="F87" s="101" t="s">
        <v>217</v>
      </c>
      <c r="G87" s="105" t="s">
        <v>189</v>
      </c>
      <c r="H87" s="103">
        <v>757534.69</v>
      </c>
      <c r="I87" s="103">
        <v>0</v>
      </c>
      <c r="J87" s="103">
        <v>581419.15</v>
      </c>
      <c r="K87" s="103">
        <v>176115.54</v>
      </c>
      <c r="L87" s="103">
        <v>0</v>
      </c>
      <c r="M87" s="137">
        <f t="shared" si="27"/>
        <v>176115.54</v>
      </c>
      <c r="O87" s="254">
        <f t="shared" si="28"/>
        <v>176115.53999999992</v>
      </c>
      <c r="P87" s="254">
        <f t="shared" si="29"/>
        <v>0</v>
      </c>
    </row>
    <row r="88" spans="1:16" s="1" customFormat="1" ht="30" customHeight="1">
      <c r="A88" s="136" t="s">
        <v>86</v>
      </c>
      <c r="B88" s="130" t="s">
        <v>392</v>
      </c>
      <c r="C88" s="130" t="s">
        <v>472</v>
      </c>
      <c r="D88" s="130" t="s">
        <v>508</v>
      </c>
      <c r="E88" s="101" t="s">
        <v>665</v>
      </c>
      <c r="F88" s="101" t="s">
        <v>218</v>
      </c>
      <c r="G88" s="104" t="s">
        <v>190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37">
        <f t="shared" si="27"/>
        <v>0</v>
      </c>
      <c r="O88" s="254">
        <f t="shared" si="28"/>
        <v>0</v>
      </c>
      <c r="P88" s="254">
        <f t="shared" si="29"/>
        <v>0</v>
      </c>
    </row>
    <row r="89" spans="1:16" s="1" customFormat="1" ht="30" customHeight="1">
      <c r="A89" s="136" t="s">
        <v>86</v>
      </c>
      <c r="B89" s="130" t="s">
        <v>392</v>
      </c>
      <c r="C89" s="130" t="s">
        <v>678</v>
      </c>
      <c r="D89" s="130" t="s">
        <v>509</v>
      </c>
      <c r="E89" s="101" t="s">
        <v>665</v>
      </c>
      <c r="F89" s="101" t="s">
        <v>219</v>
      </c>
      <c r="G89" s="104" t="s">
        <v>191</v>
      </c>
      <c r="H89" s="103">
        <v>7875</v>
      </c>
      <c r="I89" s="103">
        <v>0</v>
      </c>
      <c r="J89" s="103">
        <v>7875</v>
      </c>
      <c r="K89" s="103">
        <v>0</v>
      </c>
      <c r="L89" s="103">
        <v>0</v>
      </c>
      <c r="M89" s="137">
        <f t="shared" si="27"/>
        <v>0</v>
      </c>
      <c r="O89" s="254">
        <f t="shared" si="28"/>
        <v>0</v>
      </c>
      <c r="P89" s="254">
        <f t="shared" si="29"/>
        <v>0</v>
      </c>
    </row>
    <row r="90" spans="1:16" s="1" customFormat="1" ht="30" customHeight="1">
      <c r="A90" s="136" t="s">
        <v>86</v>
      </c>
      <c r="B90" s="130" t="s">
        <v>392</v>
      </c>
      <c r="C90" s="130" t="s">
        <v>678</v>
      </c>
      <c r="D90" s="130" t="s">
        <v>510</v>
      </c>
      <c r="E90" s="101" t="s">
        <v>665</v>
      </c>
      <c r="F90" s="101" t="s">
        <v>220</v>
      </c>
      <c r="G90" s="104" t="s">
        <v>141</v>
      </c>
      <c r="H90" s="103">
        <v>1818906.4</v>
      </c>
      <c r="I90" s="103">
        <v>0</v>
      </c>
      <c r="J90" s="103">
        <v>0</v>
      </c>
      <c r="K90" s="103">
        <v>0</v>
      </c>
      <c r="L90" s="103">
        <v>1818906.4</v>
      </c>
      <c r="M90" s="137">
        <f t="shared" si="27"/>
        <v>1818906.4</v>
      </c>
      <c r="O90" s="254">
        <f t="shared" si="28"/>
        <v>1818906.4</v>
      </c>
      <c r="P90" s="254">
        <f t="shared" si="29"/>
        <v>0</v>
      </c>
    </row>
    <row r="91" spans="1:16" s="1" customFormat="1" ht="30" customHeight="1">
      <c r="A91" s="136" t="s">
        <v>86</v>
      </c>
      <c r="B91" s="130" t="s">
        <v>392</v>
      </c>
      <c r="C91" s="130" t="s">
        <v>678</v>
      </c>
      <c r="D91" s="130" t="s">
        <v>511</v>
      </c>
      <c r="E91" s="101" t="s">
        <v>665</v>
      </c>
      <c r="F91" s="101" t="s">
        <v>221</v>
      </c>
      <c r="G91" s="105" t="s">
        <v>142</v>
      </c>
      <c r="H91" s="103">
        <v>177125</v>
      </c>
      <c r="I91" s="103">
        <v>0</v>
      </c>
      <c r="J91" s="103">
        <v>114125</v>
      </c>
      <c r="K91" s="103">
        <v>63000</v>
      </c>
      <c r="L91" s="103">
        <v>0</v>
      </c>
      <c r="M91" s="137">
        <f t="shared" si="27"/>
        <v>63000</v>
      </c>
      <c r="O91" s="254">
        <f t="shared" si="28"/>
        <v>63000</v>
      </c>
      <c r="P91" s="254">
        <f t="shared" si="29"/>
        <v>0</v>
      </c>
    </row>
    <row r="92" spans="1:16" s="1" customFormat="1" ht="30" customHeight="1">
      <c r="A92" s="136" t="s">
        <v>86</v>
      </c>
      <c r="B92" s="130" t="s">
        <v>392</v>
      </c>
      <c r="C92" s="130" t="s">
        <v>536</v>
      </c>
      <c r="D92" s="130" t="s">
        <v>512</v>
      </c>
      <c r="E92" s="101" t="s">
        <v>665</v>
      </c>
      <c r="F92" s="101" t="s">
        <v>222</v>
      </c>
      <c r="G92" s="104" t="s">
        <v>143</v>
      </c>
      <c r="H92" s="103">
        <v>866400</v>
      </c>
      <c r="I92" s="103">
        <v>0</v>
      </c>
      <c r="J92" s="103">
        <v>800000</v>
      </c>
      <c r="K92" s="103">
        <v>66400</v>
      </c>
      <c r="L92" s="103">
        <v>0</v>
      </c>
      <c r="M92" s="137">
        <f t="shared" si="27"/>
        <v>66400</v>
      </c>
      <c r="O92" s="254">
        <f t="shared" si="28"/>
        <v>66400</v>
      </c>
      <c r="P92" s="254">
        <f t="shared" si="29"/>
        <v>0</v>
      </c>
    </row>
    <row r="93" spans="1:16" s="1" customFormat="1" ht="30" customHeight="1">
      <c r="A93" s="136" t="s">
        <v>86</v>
      </c>
      <c r="B93" s="130" t="s">
        <v>392</v>
      </c>
      <c r="C93" s="130" t="s">
        <v>536</v>
      </c>
      <c r="D93" s="130" t="s">
        <v>513</v>
      </c>
      <c r="E93" s="101" t="s">
        <v>665</v>
      </c>
      <c r="F93" s="101" t="s">
        <v>223</v>
      </c>
      <c r="G93" s="104" t="s">
        <v>144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37">
        <f t="shared" si="27"/>
        <v>0</v>
      </c>
      <c r="O93" s="254">
        <f t="shared" si="28"/>
        <v>0</v>
      </c>
      <c r="P93" s="254">
        <f t="shared" si="29"/>
        <v>0</v>
      </c>
    </row>
    <row r="94" spans="1:16" s="1" customFormat="1" ht="30" customHeight="1">
      <c r="A94" s="136" t="s">
        <v>86</v>
      </c>
      <c r="B94" s="130" t="s">
        <v>392</v>
      </c>
      <c r="C94" s="130" t="s">
        <v>536</v>
      </c>
      <c r="D94" s="130" t="s">
        <v>514</v>
      </c>
      <c r="E94" s="101" t="s">
        <v>665</v>
      </c>
      <c r="F94" s="101" t="s">
        <v>224</v>
      </c>
      <c r="G94" s="104" t="s">
        <v>145</v>
      </c>
      <c r="H94" s="103">
        <v>800000</v>
      </c>
      <c r="I94" s="103">
        <v>0</v>
      </c>
      <c r="J94" s="103">
        <v>800000</v>
      </c>
      <c r="K94" s="103">
        <v>0</v>
      </c>
      <c r="L94" s="103">
        <v>0</v>
      </c>
      <c r="M94" s="137">
        <f t="shared" si="27"/>
        <v>0</v>
      </c>
      <c r="O94" s="254">
        <f t="shared" si="28"/>
        <v>0</v>
      </c>
      <c r="P94" s="254">
        <f t="shared" si="29"/>
        <v>0</v>
      </c>
    </row>
    <row r="95" spans="1:16" s="1" customFormat="1" ht="30" customHeight="1">
      <c r="A95" s="136" t="s">
        <v>86</v>
      </c>
      <c r="B95" s="130" t="s">
        <v>392</v>
      </c>
      <c r="C95" s="130" t="s">
        <v>536</v>
      </c>
      <c r="D95" s="130" t="s">
        <v>515</v>
      </c>
      <c r="E95" s="101" t="s">
        <v>665</v>
      </c>
      <c r="F95" s="101" t="s">
        <v>225</v>
      </c>
      <c r="G95" s="104" t="s">
        <v>146</v>
      </c>
      <c r="H95" s="103">
        <v>659365.57</v>
      </c>
      <c r="I95" s="103">
        <v>0</v>
      </c>
      <c r="J95" s="103">
        <v>280083.24</v>
      </c>
      <c r="K95" s="103">
        <v>256642.33</v>
      </c>
      <c r="L95" s="103">
        <v>122640</v>
      </c>
      <c r="M95" s="137">
        <f t="shared" si="27"/>
        <v>379282.32999999996</v>
      </c>
      <c r="O95" s="254">
        <f t="shared" si="28"/>
        <v>379282.32999999996</v>
      </c>
      <c r="P95" s="254">
        <f t="shared" si="29"/>
        <v>0</v>
      </c>
    </row>
    <row r="96" spans="1:16" s="1" customFormat="1" ht="30" customHeight="1">
      <c r="A96" s="136" t="s">
        <v>86</v>
      </c>
      <c r="B96" s="130" t="s">
        <v>392</v>
      </c>
      <c r="C96" s="130" t="s">
        <v>497</v>
      </c>
      <c r="D96" s="130" t="s">
        <v>516</v>
      </c>
      <c r="E96" s="101" t="s">
        <v>665</v>
      </c>
      <c r="F96" s="101" t="s">
        <v>226</v>
      </c>
      <c r="G96" s="105" t="s">
        <v>147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37">
        <f t="shared" si="27"/>
        <v>0</v>
      </c>
      <c r="O96" s="254">
        <f t="shared" si="28"/>
        <v>0</v>
      </c>
      <c r="P96" s="254">
        <f t="shared" si="29"/>
        <v>0</v>
      </c>
    </row>
    <row r="97" spans="1:16" s="1" customFormat="1" ht="30" customHeight="1">
      <c r="A97" s="136" t="s">
        <v>86</v>
      </c>
      <c r="B97" s="130" t="s">
        <v>392</v>
      </c>
      <c r="C97" s="130" t="s">
        <v>816</v>
      </c>
      <c r="D97" s="130" t="s">
        <v>517</v>
      </c>
      <c r="E97" s="101" t="s">
        <v>665</v>
      </c>
      <c r="F97" s="101" t="s">
        <v>227</v>
      </c>
      <c r="G97" s="105" t="s">
        <v>110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37">
        <f t="shared" si="27"/>
        <v>0</v>
      </c>
      <c r="O97" s="254">
        <f t="shared" si="28"/>
        <v>0</v>
      </c>
      <c r="P97" s="254">
        <f t="shared" si="29"/>
        <v>0</v>
      </c>
    </row>
    <row r="98" spans="1:16" s="1" customFormat="1" ht="30" customHeight="1">
      <c r="A98" s="136" t="s">
        <v>86</v>
      </c>
      <c r="B98" s="130" t="s">
        <v>392</v>
      </c>
      <c r="C98" s="130" t="s">
        <v>816</v>
      </c>
      <c r="D98" s="130" t="s">
        <v>518</v>
      </c>
      <c r="E98" s="101" t="s">
        <v>665</v>
      </c>
      <c r="F98" s="101" t="s">
        <v>167</v>
      </c>
      <c r="G98" s="104" t="s">
        <v>45</v>
      </c>
      <c r="H98" s="103">
        <v>854872.6</v>
      </c>
      <c r="I98" s="103">
        <v>0</v>
      </c>
      <c r="J98" s="103">
        <v>0</v>
      </c>
      <c r="K98" s="103">
        <v>249334</v>
      </c>
      <c r="L98" s="103">
        <v>605538.6</v>
      </c>
      <c r="M98" s="137">
        <f t="shared" si="27"/>
        <v>854872.6</v>
      </c>
      <c r="O98" s="254">
        <f t="shared" si="28"/>
        <v>854872.6</v>
      </c>
      <c r="P98" s="254">
        <f t="shared" si="29"/>
        <v>0</v>
      </c>
    </row>
    <row r="99" spans="1:16" s="1" customFormat="1" ht="30" customHeight="1">
      <c r="A99" s="136" t="s">
        <v>86</v>
      </c>
      <c r="B99" s="130" t="s">
        <v>392</v>
      </c>
      <c r="C99" s="130" t="s">
        <v>498</v>
      </c>
      <c r="D99" s="130" t="s">
        <v>519</v>
      </c>
      <c r="E99" s="101" t="s">
        <v>665</v>
      </c>
      <c r="F99" s="101" t="s">
        <v>168</v>
      </c>
      <c r="G99" s="105" t="s">
        <v>46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37">
        <f t="shared" si="27"/>
        <v>0</v>
      </c>
      <c r="O99" s="254">
        <f t="shared" si="28"/>
        <v>0</v>
      </c>
      <c r="P99" s="254">
        <f t="shared" si="29"/>
        <v>0</v>
      </c>
    </row>
    <row r="100" spans="1:16" s="1" customFormat="1" ht="30" customHeight="1">
      <c r="A100" s="136" t="s">
        <v>86</v>
      </c>
      <c r="B100" s="130" t="s">
        <v>392</v>
      </c>
      <c r="C100" s="130" t="s">
        <v>498</v>
      </c>
      <c r="D100" s="130" t="s">
        <v>520</v>
      </c>
      <c r="E100" s="101" t="s">
        <v>665</v>
      </c>
      <c r="F100" s="101" t="s">
        <v>100</v>
      </c>
      <c r="G100" s="105" t="s">
        <v>47</v>
      </c>
      <c r="H100" s="103">
        <v>1210088.82</v>
      </c>
      <c r="I100" s="103">
        <v>4540.1</v>
      </c>
      <c r="J100" s="103">
        <v>162468.72</v>
      </c>
      <c r="K100" s="103">
        <v>1043080</v>
      </c>
      <c r="L100" s="103">
        <v>0</v>
      </c>
      <c r="M100" s="137">
        <f t="shared" si="27"/>
        <v>1043080</v>
      </c>
      <c r="O100" s="254">
        <f t="shared" si="28"/>
        <v>1043080</v>
      </c>
      <c r="P100" s="254">
        <f t="shared" si="29"/>
        <v>0</v>
      </c>
    </row>
    <row r="101" spans="1:16" s="1" customFormat="1" ht="30" customHeight="1">
      <c r="A101" s="136" t="s">
        <v>86</v>
      </c>
      <c r="B101" s="130" t="s">
        <v>820</v>
      </c>
      <c r="C101" s="130" t="s">
        <v>497</v>
      </c>
      <c r="D101" s="130" t="s">
        <v>521</v>
      </c>
      <c r="E101" s="101" t="s">
        <v>665</v>
      </c>
      <c r="F101" s="101" t="s">
        <v>101</v>
      </c>
      <c r="G101" s="104" t="s">
        <v>43</v>
      </c>
      <c r="H101" s="103">
        <v>1849866.25</v>
      </c>
      <c r="I101" s="103">
        <v>30000</v>
      </c>
      <c r="J101" s="103">
        <v>49233</v>
      </c>
      <c r="K101" s="103">
        <v>1316873.25</v>
      </c>
      <c r="L101" s="103">
        <v>453760</v>
      </c>
      <c r="M101" s="137">
        <f t="shared" si="27"/>
        <v>1770633.25</v>
      </c>
      <c r="O101" s="254">
        <f t="shared" si="28"/>
        <v>1770633.25</v>
      </c>
      <c r="P101" s="254">
        <f t="shared" si="29"/>
        <v>0</v>
      </c>
    </row>
    <row r="102" spans="1:16" s="1" customFormat="1" ht="30" customHeight="1">
      <c r="A102" s="136" t="s">
        <v>86</v>
      </c>
      <c r="B102" s="130" t="s">
        <v>820</v>
      </c>
      <c r="C102" s="130" t="s">
        <v>499</v>
      </c>
      <c r="D102" s="130" t="s">
        <v>522</v>
      </c>
      <c r="E102" s="101" t="s">
        <v>665</v>
      </c>
      <c r="F102" s="101" t="s">
        <v>102</v>
      </c>
      <c r="G102" s="104" t="s">
        <v>44</v>
      </c>
      <c r="H102" s="103">
        <v>1225611.96</v>
      </c>
      <c r="I102" s="103">
        <v>0</v>
      </c>
      <c r="J102" s="103">
        <v>74986.76</v>
      </c>
      <c r="K102" s="103">
        <v>1060144.96</v>
      </c>
      <c r="L102" s="103">
        <v>90480.24</v>
      </c>
      <c r="M102" s="137">
        <f t="shared" si="27"/>
        <v>1150625.2</v>
      </c>
      <c r="O102" s="254">
        <f t="shared" si="28"/>
        <v>1150625.2</v>
      </c>
      <c r="P102" s="254">
        <f t="shared" si="29"/>
        <v>0</v>
      </c>
    </row>
    <row r="103" spans="1:16" s="1" customFormat="1" ht="30" customHeight="1">
      <c r="A103" s="136" t="s">
        <v>86</v>
      </c>
      <c r="B103" s="130" t="s">
        <v>534</v>
      </c>
      <c r="C103" s="130" t="s">
        <v>827</v>
      </c>
      <c r="D103" s="130" t="s">
        <v>523</v>
      </c>
      <c r="E103" s="101" t="s">
        <v>665</v>
      </c>
      <c r="F103" s="101" t="s">
        <v>103</v>
      </c>
      <c r="G103" s="104" t="s">
        <v>682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37">
        <f t="shared" si="27"/>
        <v>0</v>
      </c>
      <c r="O103" s="254">
        <f t="shared" si="28"/>
        <v>0</v>
      </c>
      <c r="P103" s="254">
        <f t="shared" si="29"/>
        <v>0</v>
      </c>
    </row>
    <row r="104" spans="1:16" s="1" customFormat="1" ht="30" customHeight="1">
      <c r="A104" s="136" t="s">
        <v>86</v>
      </c>
      <c r="B104" s="130" t="s">
        <v>402</v>
      </c>
      <c r="C104" s="130" t="s">
        <v>499</v>
      </c>
      <c r="D104" s="130" t="s">
        <v>432</v>
      </c>
      <c r="E104" s="101" t="s">
        <v>665</v>
      </c>
      <c r="F104" s="101" t="s">
        <v>104</v>
      </c>
      <c r="G104" s="105" t="s">
        <v>683</v>
      </c>
      <c r="H104" s="103">
        <v>104972.48</v>
      </c>
      <c r="I104" s="103">
        <v>0</v>
      </c>
      <c r="J104" s="103">
        <v>0</v>
      </c>
      <c r="K104" s="103">
        <v>104972.48</v>
      </c>
      <c r="L104" s="103">
        <v>0</v>
      </c>
      <c r="M104" s="137">
        <f t="shared" si="27"/>
        <v>104972.48</v>
      </c>
      <c r="O104" s="254">
        <f t="shared" si="28"/>
        <v>104972.48</v>
      </c>
      <c r="P104" s="254">
        <f t="shared" si="29"/>
        <v>0</v>
      </c>
    </row>
    <row r="105" spans="1:16" s="1" customFormat="1" ht="30" customHeight="1">
      <c r="A105" s="136" t="s">
        <v>86</v>
      </c>
      <c r="B105" s="130" t="s">
        <v>651</v>
      </c>
      <c r="C105" s="130" t="s">
        <v>665</v>
      </c>
      <c r="D105" s="130" t="s">
        <v>433</v>
      </c>
      <c r="E105" s="101" t="s">
        <v>665</v>
      </c>
      <c r="F105" s="101" t="s">
        <v>105</v>
      </c>
      <c r="G105" s="104" t="s">
        <v>684</v>
      </c>
      <c r="H105" s="103">
        <v>56839.67</v>
      </c>
      <c r="I105" s="103">
        <v>4644.28</v>
      </c>
      <c r="J105" s="103">
        <v>52195.39</v>
      </c>
      <c r="K105" s="103">
        <v>0</v>
      </c>
      <c r="L105" s="103">
        <v>0</v>
      </c>
      <c r="M105" s="137">
        <f t="shared" si="27"/>
        <v>0</v>
      </c>
      <c r="O105" s="254">
        <f t="shared" si="28"/>
        <v>0</v>
      </c>
      <c r="P105" s="254">
        <f t="shared" si="29"/>
        <v>0</v>
      </c>
    </row>
    <row r="106" spans="1:16" s="1" customFormat="1" ht="30" customHeight="1">
      <c r="A106" s="136" t="s">
        <v>86</v>
      </c>
      <c r="B106" s="130" t="s">
        <v>651</v>
      </c>
      <c r="C106" s="130" t="s">
        <v>472</v>
      </c>
      <c r="D106" s="130" t="s">
        <v>434</v>
      </c>
      <c r="E106" s="101" t="s">
        <v>665</v>
      </c>
      <c r="F106" s="101" t="s">
        <v>106</v>
      </c>
      <c r="G106" s="104" t="s">
        <v>685</v>
      </c>
      <c r="H106" s="103">
        <v>2878796.51</v>
      </c>
      <c r="I106" s="103">
        <v>5432.79</v>
      </c>
      <c r="J106" s="103">
        <v>584759.03</v>
      </c>
      <c r="K106" s="103">
        <v>656811.3</v>
      </c>
      <c r="L106" s="103">
        <v>1631793.39</v>
      </c>
      <c r="M106" s="137">
        <f t="shared" si="27"/>
        <v>2288604.69</v>
      </c>
      <c r="O106" s="254">
        <f t="shared" si="28"/>
        <v>2288604.6899999995</v>
      </c>
      <c r="P106" s="254">
        <f t="shared" si="29"/>
        <v>0</v>
      </c>
    </row>
    <row r="107" spans="1:16" s="1" customFormat="1" ht="30" customHeight="1">
      <c r="A107" s="136" t="s">
        <v>86</v>
      </c>
      <c r="B107" s="130" t="s">
        <v>850</v>
      </c>
      <c r="C107" s="130" t="s">
        <v>678</v>
      </c>
      <c r="D107" s="130" t="s">
        <v>435</v>
      </c>
      <c r="E107" s="101" t="s">
        <v>665</v>
      </c>
      <c r="F107" s="101" t="s">
        <v>107</v>
      </c>
      <c r="G107" s="104" t="s">
        <v>686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37">
        <f t="shared" si="27"/>
        <v>0</v>
      </c>
      <c r="O107" s="254">
        <f t="shared" si="28"/>
        <v>0</v>
      </c>
      <c r="P107" s="254">
        <f t="shared" si="29"/>
        <v>0</v>
      </c>
    </row>
    <row r="108" spans="1:16" s="1" customFormat="1" ht="30" customHeight="1">
      <c r="A108" s="136" t="s">
        <v>86</v>
      </c>
      <c r="B108" s="130" t="s">
        <v>651</v>
      </c>
      <c r="C108" s="130" t="s">
        <v>536</v>
      </c>
      <c r="D108" s="130" t="s">
        <v>436</v>
      </c>
      <c r="E108" s="101" t="s">
        <v>665</v>
      </c>
      <c r="F108" s="101" t="s">
        <v>108</v>
      </c>
      <c r="G108" s="104" t="s">
        <v>687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37">
        <f t="shared" si="27"/>
        <v>0</v>
      </c>
      <c r="O108" s="254">
        <f t="shared" si="28"/>
        <v>0</v>
      </c>
      <c r="P108" s="254">
        <f t="shared" si="29"/>
        <v>0</v>
      </c>
    </row>
    <row r="109" spans="1:16" s="1" customFormat="1" ht="30" customHeight="1">
      <c r="A109" s="136" t="s">
        <v>86</v>
      </c>
      <c r="B109" s="130" t="s">
        <v>651</v>
      </c>
      <c r="C109" s="130" t="s">
        <v>497</v>
      </c>
      <c r="D109" s="130" t="s">
        <v>437</v>
      </c>
      <c r="E109" s="101" t="s">
        <v>665</v>
      </c>
      <c r="F109" s="101" t="s">
        <v>109</v>
      </c>
      <c r="G109" s="104" t="s">
        <v>688</v>
      </c>
      <c r="H109" s="103">
        <v>398564</v>
      </c>
      <c r="I109" s="103">
        <v>47350</v>
      </c>
      <c r="J109" s="103">
        <v>0</v>
      </c>
      <c r="K109" s="103">
        <v>321214</v>
      </c>
      <c r="L109" s="103">
        <v>30000</v>
      </c>
      <c r="M109" s="137">
        <f t="shared" si="27"/>
        <v>351214</v>
      </c>
      <c r="O109" s="254">
        <f t="shared" si="28"/>
        <v>351214</v>
      </c>
      <c r="P109" s="254">
        <f t="shared" si="29"/>
        <v>0</v>
      </c>
    </row>
    <row r="110" spans="1:16" s="1" customFormat="1" ht="30" customHeight="1">
      <c r="A110" s="136" t="s">
        <v>86</v>
      </c>
      <c r="B110" s="130" t="s">
        <v>651</v>
      </c>
      <c r="C110" s="130" t="s">
        <v>816</v>
      </c>
      <c r="D110" s="130" t="s">
        <v>438</v>
      </c>
      <c r="E110" s="101" t="s">
        <v>665</v>
      </c>
      <c r="F110" s="101" t="s">
        <v>277</v>
      </c>
      <c r="G110" s="104" t="s">
        <v>546</v>
      </c>
      <c r="H110" s="103">
        <v>315080</v>
      </c>
      <c r="I110" s="103">
        <v>0</v>
      </c>
      <c r="J110" s="103">
        <v>0</v>
      </c>
      <c r="K110" s="103">
        <v>315080</v>
      </c>
      <c r="L110" s="103">
        <v>0</v>
      </c>
      <c r="M110" s="137">
        <f t="shared" si="27"/>
        <v>315080</v>
      </c>
      <c r="O110" s="254">
        <f t="shared" si="28"/>
        <v>315080</v>
      </c>
      <c r="P110" s="254">
        <f t="shared" si="29"/>
        <v>0</v>
      </c>
    </row>
    <row r="111" spans="1:16" s="1" customFormat="1" ht="30" customHeight="1">
      <c r="A111" s="136" t="s">
        <v>86</v>
      </c>
      <c r="B111" s="130" t="s">
        <v>651</v>
      </c>
      <c r="C111" s="130" t="s">
        <v>498</v>
      </c>
      <c r="D111" s="130" t="s">
        <v>439</v>
      </c>
      <c r="E111" s="101" t="s">
        <v>665</v>
      </c>
      <c r="F111" s="101" t="s">
        <v>278</v>
      </c>
      <c r="G111" s="104" t="s">
        <v>763</v>
      </c>
      <c r="H111" s="103">
        <v>18254.83</v>
      </c>
      <c r="I111" s="103">
        <v>0</v>
      </c>
      <c r="J111" s="103">
        <v>13068.43</v>
      </c>
      <c r="K111" s="103">
        <v>1271.4</v>
      </c>
      <c r="L111" s="103">
        <v>3915</v>
      </c>
      <c r="M111" s="137">
        <f t="shared" si="27"/>
        <v>5186.4</v>
      </c>
      <c r="O111" s="254">
        <f t="shared" si="28"/>
        <v>5186.4000000000015</v>
      </c>
      <c r="P111" s="254">
        <f t="shared" si="29"/>
        <v>0</v>
      </c>
    </row>
    <row r="112" spans="1:16" s="1" customFormat="1" ht="30" customHeight="1">
      <c r="A112" s="136" t="s">
        <v>86</v>
      </c>
      <c r="B112" s="130" t="s">
        <v>651</v>
      </c>
      <c r="C112" s="130" t="s">
        <v>499</v>
      </c>
      <c r="D112" s="130" t="s">
        <v>440</v>
      </c>
      <c r="E112" s="101" t="s">
        <v>665</v>
      </c>
      <c r="F112" s="101" t="s">
        <v>279</v>
      </c>
      <c r="G112" s="104" t="s">
        <v>764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37">
        <f t="shared" si="27"/>
        <v>0</v>
      </c>
      <c r="O112" s="254">
        <f t="shared" si="28"/>
        <v>0</v>
      </c>
      <c r="P112" s="254">
        <f t="shared" si="29"/>
        <v>0</v>
      </c>
    </row>
    <row r="113" spans="1:16" s="1" customFormat="1" ht="30" customHeight="1">
      <c r="A113" s="136" t="s">
        <v>86</v>
      </c>
      <c r="B113" s="130" t="s">
        <v>651</v>
      </c>
      <c r="C113" s="130" t="s">
        <v>535</v>
      </c>
      <c r="D113" s="130" t="s">
        <v>441</v>
      </c>
      <c r="E113" s="101" t="s">
        <v>665</v>
      </c>
      <c r="F113" s="101" t="s">
        <v>641</v>
      </c>
      <c r="G113" s="104" t="s">
        <v>747</v>
      </c>
      <c r="H113" s="103">
        <v>65061</v>
      </c>
      <c r="I113" s="103">
        <v>0</v>
      </c>
      <c r="J113" s="103">
        <v>0</v>
      </c>
      <c r="K113" s="103">
        <v>65061</v>
      </c>
      <c r="L113" s="103">
        <v>0</v>
      </c>
      <c r="M113" s="137">
        <f t="shared" si="27"/>
        <v>65061</v>
      </c>
      <c r="O113" s="254">
        <f t="shared" si="28"/>
        <v>65061</v>
      </c>
      <c r="P113" s="254">
        <f t="shared" si="29"/>
        <v>0</v>
      </c>
    </row>
    <row r="114" spans="1:16" s="1" customFormat="1" ht="30" customHeight="1">
      <c r="A114" s="136" t="s">
        <v>86</v>
      </c>
      <c r="B114" s="130" t="s">
        <v>651</v>
      </c>
      <c r="C114" s="130" t="s">
        <v>827</v>
      </c>
      <c r="D114" s="130" t="s">
        <v>442</v>
      </c>
      <c r="E114" s="101" t="s">
        <v>665</v>
      </c>
      <c r="F114" s="101" t="s">
        <v>642</v>
      </c>
      <c r="G114" s="104" t="s">
        <v>765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37">
        <f t="shared" si="27"/>
        <v>0</v>
      </c>
      <c r="O114" s="254">
        <f t="shared" si="28"/>
        <v>0</v>
      </c>
      <c r="P114" s="254">
        <f t="shared" si="29"/>
        <v>0</v>
      </c>
    </row>
    <row r="115" spans="1:16" s="1" customFormat="1" ht="30" customHeight="1">
      <c r="A115" s="136" t="s">
        <v>86</v>
      </c>
      <c r="B115" s="130" t="s">
        <v>850</v>
      </c>
      <c r="C115" s="130" t="s">
        <v>665</v>
      </c>
      <c r="D115" s="130" t="s">
        <v>443</v>
      </c>
      <c r="E115" s="101" t="s">
        <v>665</v>
      </c>
      <c r="F115" s="101" t="s">
        <v>643</v>
      </c>
      <c r="G115" s="105" t="s">
        <v>766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37">
        <f t="shared" si="27"/>
        <v>0</v>
      </c>
      <c r="O115" s="254">
        <f t="shared" si="28"/>
        <v>0</v>
      </c>
      <c r="P115" s="254">
        <f t="shared" si="29"/>
        <v>0</v>
      </c>
    </row>
    <row r="116" spans="1:16" s="1" customFormat="1" ht="30" customHeight="1">
      <c r="A116" s="136" t="s">
        <v>86</v>
      </c>
      <c r="B116" s="130" t="s">
        <v>850</v>
      </c>
      <c r="C116" s="130" t="s">
        <v>472</v>
      </c>
      <c r="D116" s="130" t="s">
        <v>444</v>
      </c>
      <c r="E116" s="101" t="s">
        <v>665</v>
      </c>
      <c r="F116" s="101" t="s">
        <v>644</v>
      </c>
      <c r="G116" s="104" t="s">
        <v>416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37">
        <f t="shared" si="27"/>
        <v>0</v>
      </c>
      <c r="O116" s="254">
        <f t="shared" si="28"/>
        <v>0</v>
      </c>
      <c r="P116" s="254">
        <f t="shared" si="29"/>
        <v>0</v>
      </c>
    </row>
    <row r="117" spans="1:16" s="1" customFormat="1" ht="30" customHeight="1">
      <c r="A117" s="136" t="s">
        <v>86</v>
      </c>
      <c r="B117" s="130" t="s">
        <v>850</v>
      </c>
      <c r="C117" s="130" t="s">
        <v>678</v>
      </c>
      <c r="D117" s="130" t="s">
        <v>445</v>
      </c>
      <c r="E117" s="101" t="s">
        <v>665</v>
      </c>
      <c r="F117" s="101" t="s">
        <v>645</v>
      </c>
      <c r="G117" s="105" t="s">
        <v>417</v>
      </c>
      <c r="H117" s="103">
        <v>101625</v>
      </c>
      <c r="I117" s="103">
        <v>0</v>
      </c>
      <c r="J117" s="103">
        <v>0</v>
      </c>
      <c r="K117" s="103">
        <v>101625</v>
      </c>
      <c r="L117" s="103">
        <v>0</v>
      </c>
      <c r="M117" s="137">
        <f t="shared" si="27"/>
        <v>101625</v>
      </c>
      <c r="O117" s="254">
        <f t="shared" si="28"/>
        <v>101625</v>
      </c>
      <c r="P117" s="254">
        <f t="shared" si="29"/>
        <v>0</v>
      </c>
    </row>
    <row r="118" spans="1:16" s="1" customFormat="1" ht="30" customHeight="1">
      <c r="A118" s="136" t="s">
        <v>86</v>
      </c>
      <c r="B118" s="130" t="s">
        <v>850</v>
      </c>
      <c r="C118" s="130" t="s">
        <v>536</v>
      </c>
      <c r="D118" s="130" t="s">
        <v>446</v>
      </c>
      <c r="E118" s="101" t="s">
        <v>665</v>
      </c>
      <c r="F118" s="101" t="s">
        <v>646</v>
      </c>
      <c r="G118" s="105" t="s">
        <v>418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37">
        <f t="shared" si="27"/>
        <v>0</v>
      </c>
      <c r="O118" s="254">
        <f t="shared" si="28"/>
        <v>0</v>
      </c>
      <c r="P118" s="254">
        <f t="shared" si="29"/>
        <v>0</v>
      </c>
    </row>
    <row r="119" spans="1:16" s="1" customFormat="1" ht="30" customHeight="1">
      <c r="A119" s="136" t="s">
        <v>86</v>
      </c>
      <c r="B119" s="130" t="s">
        <v>850</v>
      </c>
      <c r="C119" s="130" t="s">
        <v>497</v>
      </c>
      <c r="D119" s="130" t="s">
        <v>447</v>
      </c>
      <c r="E119" s="101" t="s">
        <v>665</v>
      </c>
      <c r="F119" s="101" t="s">
        <v>647</v>
      </c>
      <c r="G119" s="105" t="s">
        <v>419</v>
      </c>
      <c r="H119" s="103">
        <v>159200</v>
      </c>
      <c r="I119" s="103">
        <v>0</v>
      </c>
      <c r="J119" s="103">
        <v>0</v>
      </c>
      <c r="K119" s="103">
        <v>159200</v>
      </c>
      <c r="L119" s="103">
        <v>0</v>
      </c>
      <c r="M119" s="137">
        <f t="shared" si="27"/>
        <v>159200</v>
      </c>
      <c r="O119" s="254">
        <f t="shared" si="28"/>
        <v>159200</v>
      </c>
      <c r="P119" s="254">
        <f t="shared" si="29"/>
        <v>0</v>
      </c>
    </row>
    <row r="120" spans="1:16" s="1" customFormat="1" ht="30" customHeight="1">
      <c r="A120" s="136" t="s">
        <v>86</v>
      </c>
      <c r="B120" s="130" t="s">
        <v>850</v>
      </c>
      <c r="C120" s="130" t="s">
        <v>816</v>
      </c>
      <c r="D120" s="130" t="s">
        <v>448</v>
      </c>
      <c r="E120" s="101" t="s">
        <v>665</v>
      </c>
      <c r="F120" s="101" t="s">
        <v>648</v>
      </c>
      <c r="G120" s="105" t="s">
        <v>50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37">
        <f t="shared" si="27"/>
        <v>0</v>
      </c>
      <c r="O120" s="254">
        <f t="shared" si="28"/>
        <v>0</v>
      </c>
      <c r="P120" s="254">
        <f t="shared" si="29"/>
        <v>0</v>
      </c>
    </row>
    <row r="121" spans="1:16" s="1" customFormat="1" ht="30" customHeight="1">
      <c r="A121" s="136" t="s">
        <v>86</v>
      </c>
      <c r="B121" s="130" t="s">
        <v>850</v>
      </c>
      <c r="C121" s="130" t="s">
        <v>499</v>
      </c>
      <c r="D121" s="130" t="s">
        <v>449</v>
      </c>
      <c r="E121" s="101" t="s">
        <v>665</v>
      </c>
      <c r="F121" s="101" t="s">
        <v>649</v>
      </c>
      <c r="G121" s="105" t="s">
        <v>51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37">
        <f t="shared" si="27"/>
        <v>0</v>
      </c>
      <c r="O121" s="254">
        <f t="shared" si="28"/>
        <v>0</v>
      </c>
      <c r="P121" s="254">
        <f t="shared" si="29"/>
        <v>0</v>
      </c>
    </row>
    <row r="122" spans="1:16" s="1" customFormat="1" ht="30" customHeight="1">
      <c r="A122" s="136" t="s">
        <v>86</v>
      </c>
      <c r="B122" s="130" t="s">
        <v>850</v>
      </c>
      <c r="C122" s="130" t="s">
        <v>535</v>
      </c>
      <c r="D122" s="130" t="s">
        <v>450</v>
      </c>
      <c r="E122" s="101" t="s">
        <v>665</v>
      </c>
      <c r="F122" s="101" t="s">
        <v>619</v>
      </c>
      <c r="G122" s="105" t="s">
        <v>52</v>
      </c>
      <c r="H122" s="103">
        <v>45000</v>
      </c>
      <c r="I122" s="103">
        <v>0</v>
      </c>
      <c r="J122" s="103">
        <v>17897.57</v>
      </c>
      <c r="K122" s="103">
        <v>0</v>
      </c>
      <c r="L122" s="103">
        <v>27102.43</v>
      </c>
      <c r="M122" s="137">
        <f t="shared" si="27"/>
        <v>27102.43</v>
      </c>
      <c r="O122" s="254">
        <f t="shared" si="28"/>
        <v>27102.43</v>
      </c>
      <c r="P122" s="254">
        <f t="shared" si="29"/>
        <v>0</v>
      </c>
    </row>
    <row r="123" spans="1:16" s="1" customFormat="1" ht="30" customHeight="1">
      <c r="A123" s="136" t="s">
        <v>86</v>
      </c>
      <c r="B123" s="130" t="s">
        <v>850</v>
      </c>
      <c r="C123" s="130" t="s">
        <v>827</v>
      </c>
      <c r="D123" s="130" t="s">
        <v>451</v>
      </c>
      <c r="E123" s="101" t="s">
        <v>665</v>
      </c>
      <c r="F123" s="101" t="s">
        <v>620</v>
      </c>
      <c r="G123" s="105" t="s">
        <v>53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37">
        <f t="shared" si="27"/>
        <v>0</v>
      </c>
      <c r="O123" s="254">
        <f t="shared" si="28"/>
        <v>0</v>
      </c>
      <c r="P123" s="254">
        <f t="shared" si="29"/>
        <v>0</v>
      </c>
    </row>
    <row r="124" spans="1:16" s="1" customFormat="1" ht="30" customHeight="1">
      <c r="A124" s="136" t="s">
        <v>86</v>
      </c>
      <c r="B124" s="130" t="s">
        <v>670</v>
      </c>
      <c r="C124" s="130" t="s">
        <v>472</v>
      </c>
      <c r="D124" s="130" t="s">
        <v>452</v>
      </c>
      <c r="E124" s="101" t="s">
        <v>665</v>
      </c>
      <c r="F124" s="101" t="s">
        <v>621</v>
      </c>
      <c r="G124" s="105" t="s">
        <v>54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37">
        <f t="shared" si="27"/>
        <v>0</v>
      </c>
      <c r="O124" s="254">
        <f t="shared" si="28"/>
        <v>0</v>
      </c>
      <c r="P124" s="254">
        <f t="shared" si="29"/>
        <v>0</v>
      </c>
    </row>
    <row r="125" spans="1:13" s="112" customFormat="1" ht="39.75" customHeight="1">
      <c r="A125" s="135" t="s">
        <v>55</v>
      </c>
      <c r="B125" s="113"/>
      <c r="C125" s="113"/>
      <c r="D125" s="113"/>
      <c r="E125" s="113"/>
      <c r="F125" s="113"/>
      <c r="G125" s="109"/>
      <c r="H125" s="111">
        <f aca="true" t="shared" si="30" ref="H125:M125">SUM(H126)</f>
        <v>12139641.94</v>
      </c>
      <c r="I125" s="111">
        <f t="shared" si="30"/>
        <v>96376.72</v>
      </c>
      <c r="J125" s="111">
        <f t="shared" si="30"/>
        <v>1727847.2</v>
      </c>
      <c r="K125" s="111">
        <f t="shared" si="30"/>
        <v>0</v>
      </c>
      <c r="L125" s="111">
        <f t="shared" si="30"/>
        <v>10315418.02</v>
      </c>
      <c r="M125" s="132">
        <f t="shared" si="30"/>
        <v>10315418.02</v>
      </c>
    </row>
    <row r="126" spans="1:16" s="1" customFormat="1" ht="30" customHeight="1">
      <c r="A126" s="136" t="s">
        <v>86</v>
      </c>
      <c r="B126" s="130" t="s">
        <v>400</v>
      </c>
      <c r="C126" s="130" t="s">
        <v>472</v>
      </c>
      <c r="D126" s="130" t="s">
        <v>453</v>
      </c>
      <c r="E126" s="101" t="s">
        <v>665</v>
      </c>
      <c r="F126" s="101" t="s">
        <v>622</v>
      </c>
      <c r="G126" s="104" t="s">
        <v>56</v>
      </c>
      <c r="H126" s="103">
        <v>12139641.94</v>
      </c>
      <c r="I126" s="103">
        <v>96376.72</v>
      </c>
      <c r="J126" s="103">
        <v>1727847.2</v>
      </c>
      <c r="K126" s="103">
        <v>0</v>
      </c>
      <c r="L126" s="103">
        <v>10315418.02</v>
      </c>
      <c r="M126" s="137">
        <f>SUM(K126:L126)</f>
        <v>10315418.02</v>
      </c>
      <c r="O126" s="254">
        <f>H126-I126-J126</f>
        <v>10315418.02</v>
      </c>
      <c r="P126" s="254">
        <f>M126-O126</f>
        <v>0</v>
      </c>
    </row>
    <row r="127" spans="1:13" s="112" customFormat="1" ht="39.75" customHeight="1">
      <c r="A127" s="135" t="s">
        <v>57</v>
      </c>
      <c r="B127" s="113"/>
      <c r="C127" s="113"/>
      <c r="D127" s="113"/>
      <c r="E127" s="113"/>
      <c r="F127" s="113"/>
      <c r="G127" s="109"/>
      <c r="H127" s="111">
        <f aca="true" t="shared" si="31" ref="H127:M127">SUM(H128:H131)</f>
        <v>77631711.7</v>
      </c>
      <c r="I127" s="111">
        <f t="shared" si="31"/>
        <v>319856.15</v>
      </c>
      <c r="J127" s="111">
        <f t="shared" si="31"/>
        <v>51234781.129999995</v>
      </c>
      <c r="K127" s="111">
        <f t="shared" si="31"/>
        <v>610278.55</v>
      </c>
      <c r="L127" s="111">
        <f t="shared" si="31"/>
        <v>25466795.87</v>
      </c>
      <c r="M127" s="132">
        <f t="shared" si="31"/>
        <v>26077074.42</v>
      </c>
    </row>
    <row r="128" spans="1:16" s="1" customFormat="1" ht="30" customHeight="1">
      <c r="A128" s="136" t="s">
        <v>86</v>
      </c>
      <c r="B128" s="130" t="s">
        <v>454</v>
      </c>
      <c r="C128" s="130" t="s">
        <v>598</v>
      </c>
      <c r="D128" s="130" t="s">
        <v>455</v>
      </c>
      <c r="E128" s="101" t="s">
        <v>665</v>
      </c>
      <c r="F128" s="101" t="s">
        <v>623</v>
      </c>
      <c r="G128" s="104" t="s">
        <v>380</v>
      </c>
      <c r="H128" s="103">
        <v>76021308.10000001</v>
      </c>
      <c r="I128" s="103">
        <v>319856.15</v>
      </c>
      <c r="J128" s="103">
        <v>50189576.53</v>
      </c>
      <c r="K128" s="103">
        <v>610278.55</v>
      </c>
      <c r="L128" s="103">
        <v>24901596.87</v>
      </c>
      <c r="M128" s="137">
        <f>SUM(K128:L128)</f>
        <v>25511875.42</v>
      </c>
      <c r="O128" s="254">
        <f>H128-I128-J128</f>
        <v>25511875.42</v>
      </c>
      <c r="P128" s="254">
        <f>M128-O128</f>
        <v>0</v>
      </c>
    </row>
    <row r="129" spans="1:16" s="1" customFormat="1" ht="30" customHeight="1">
      <c r="A129" s="136" t="s">
        <v>86</v>
      </c>
      <c r="B129" s="130" t="s">
        <v>454</v>
      </c>
      <c r="C129" s="130" t="s">
        <v>598</v>
      </c>
      <c r="D129" s="130" t="s">
        <v>456</v>
      </c>
      <c r="E129" s="101" t="s">
        <v>665</v>
      </c>
      <c r="F129" s="101" t="s">
        <v>624</v>
      </c>
      <c r="G129" s="104" t="s">
        <v>381</v>
      </c>
      <c r="H129" s="103">
        <v>108571.53</v>
      </c>
      <c r="I129" s="103">
        <v>0</v>
      </c>
      <c r="J129" s="103">
        <v>69417.23</v>
      </c>
      <c r="K129" s="103">
        <v>0</v>
      </c>
      <c r="L129" s="103">
        <v>39154.3</v>
      </c>
      <c r="M129" s="137">
        <f>SUM(K129:L129)</f>
        <v>39154.3</v>
      </c>
      <c r="O129" s="254">
        <f>H129-I129-J129</f>
        <v>39154.3</v>
      </c>
      <c r="P129" s="254">
        <f>M129-O129</f>
        <v>0</v>
      </c>
    </row>
    <row r="130" spans="1:16" s="1" customFormat="1" ht="30" customHeight="1">
      <c r="A130" s="136" t="s">
        <v>86</v>
      </c>
      <c r="B130" s="130" t="s">
        <v>454</v>
      </c>
      <c r="C130" s="130" t="s">
        <v>598</v>
      </c>
      <c r="D130" s="130" t="s">
        <v>457</v>
      </c>
      <c r="E130" s="101" t="s">
        <v>665</v>
      </c>
      <c r="F130" s="101" t="s">
        <v>625</v>
      </c>
      <c r="G130" s="104" t="s">
        <v>382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37">
        <f>SUM(K130:L130)</f>
        <v>0</v>
      </c>
      <c r="O130" s="254">
        <f>H130-I130-J130</f>
        <v>0</v>
      </c>
      <c r="P130" s="254">
        <f>M130-O130</f>
        <v>0</v>
      </c>
    </row>
    <row r="131" spans="1:16" s="1" customFormat="1" ht="30" customHeight="1">
      <c r="A131" s="136" t="s">
        <v>86</v>
      </c>
      <c r="B131" s="130" t="s">
        <v>454</v>
      </c>
      <c r="C131" s="130" t="s">
        <v>598</v>
      </c>
      <c r="D131" s="130" t="s">
        <v>458</v>
      </c>
      <c r="E131" s="101" t="s">
        <v>665</v>
      </c>
      <c r="F131" s="101" t="s">
        <v>626</v>
      </c>
      <c r="G131" s="104" t="s">
        <v>383</v>
      </c>
      <c r="H131" s="103">
        <v>1501832.07</v>
      </c>
      <c r="I131" s="103">
        <v>0</v>
      </c>
      <c r="J131" s="103">
        <v>975787.37</v>
      </c>
      <c r="K131" s="103">
        <v>0</v>
      </c>
      <c r="L131" s="103">
        <v>526044.7</v>
      </c>
      <c r="M131" s="137">
        <f>SUM(K131:L131)</f>
        <v>526044.7</v>
      </c>
      <c r="O131" s="254">
        <f>H131-I131-J131</f>
        <v>526044.7000000001</v>
      </c>
      <c r="P131" s="254">
        <f>M131-O131</f>
        <v>0</v>
      </c>
    </row>
    <row r="132" spans="1:13" s="112" customFormat="1" ht="39.75" customHeight="1">
      <c r="A132" s="135" t="s">
        <v>384</v>
      </c>
      <c r="B132" s="113"/>
      <c r="C132" s="113"/>
      <c r="D132" s="113"/>
      <c r="E132" s="113"/>
      <c r="F132" s="113"/>
      <c r="G132" s="109"/>
      <c r="H132" s="111">
        <f aca="true" t="shared" si="32" ref="H132:M132">SUM(H133:H142)</f>
        <v>73819002.39999999</v>
      </c>
      <c r="I132" s="111">
        <f t="shared" si="32"/>
        <v>222123.56</v>
      </c>
      <c r="J132" s="111">
        <f t="shared" si="32"/>
        <v>37370278.03</v>
      </c>
      <c r="K132" s="111">
        <f t="shared" si="32"/>
        <v>12830194.920000002</v>
      </c>
      <c r="L132" s="111">
        <f t="shared" si="32"/>
        <v>23396405.89</v>
      </c>
      <c r="M132" s="132">
        <f t="shared" si="32"/>
        <v>36226600.809999995</v>
      </c>
    </row>
    <row r="133" spans="1:16" s="1" customFormat="1" ht="30" customHeight="1">
      <c r="A133" s="136" t="s">
        <v>86</v>
      </c>
      <c r="B133" s="130" t="s">
        <v>403</v>
      </c>
      <c r="C133" s="130" t="s">
        <v>806</v>
      </c>
      <c r="D133" s="130" t="s">
        <v>459</v>
      </c>
      <c r="E133" s="101" t="s">
        <v>665</v>
      </c>
      <c r="F133" s="101" t="s">
        <v>627</v>
      </c>
      <c r="G133" s="104" t="s">
        <v>540</v>
      </c>
      <c r="H133" s="103">
        <v>6574460.33</v>
      </c>
      <c r="I133" s="103">
        <v>0</v>
      </c>
      <c r="J133" s="103">
        <v>5957246.32</v>
      </c>
      <c r="K133" s="103">
        <v>617214.01</v>
      </c>
      <c r="L133" s="103">
        <v>0</v>
      </c>
      <c r="M133" s="137">
        <f aca="true" t="shared" si="33" ref="M133:M142">SUM(K133:L133)</f>
        <v>617214.01</v>
      </c>
      <c r="O133" s="254">
        <f aca="true" t="shared" si="34" ref="O133:O142">H133-I133-J133</f>
        <v>617214.0099999998</v>
      </c>
      <c r="P133" s="254">
        <f aca="true" t="shared" si="35" ref="P133:P142">M133-O133</f>
        <v>0</v>
      </c>
    </row>
    <row r="134" spans="1:16" s="1" customFormat="1" ht="30" customHeight="1">
      <c r="A134" s="136" t="s">
        <v>86</v>
      </c>
      <c r="B134" s="130" t="s">
        <v>392</v>
      </c>
      <c r="C134" s="130" t="s">
        <v>806</v>
      </c>
      <c r="D134" s="130" t="s">
        <v>460</v>
      </c>
      <c r="E134" s="101" t="s">
        <v>665</v>
      </c>
      <c r="F134" s="101" t="s">
        <v>689</v>
      </c>
      <c r="G134" s="104" t="s">
        <v>541</v>
      </c>
      <c r="H134" s="103">
        <v>291037.73</v>
      </c>
      <c r="I134" s="103">
        <v>0</v>
      </c>
      <c r="J134" s="103">
        <v>291037.73</v>
      </c>
      <c r="K134" s="103">
        <v>0</v>
      </c>
      <c r="L134" s="103">
        <v>0</v>
      </c>
      <c r="M134" s="137">
        <f t="shared" si="33"/>
        <v>0</v>
      </c>
      <c r="O134" s="254">
        <f t="shared" si="34"/>
        <v>0</v>
      </c>
      <c r="P134" s="254">
        <f t="shared" si="35"/>
        <v>0</v>
      </c>
    </row>
    <row r="135" spans="1:16" s="1" customFormat="1" ht="30" customHeight="1">
      <c r="A135" s="136" t="s">
        <v>86</v>
      </c>
      <c r="B135" s="130" t="s">
        <v>392</v>
      </c>
      <c r="C135" s="130" t="s">
        <v>806</v>
      </c>
      <c r="D135" s="130" t="s">
        <v>461</v>
      </c>
      <c r="E135" s="101" t="s">
        <v>665</v>
      </c>
      <c r="F135" s="101" t="s">
        <v>690</v>
      </c>
      <c r="G135" s="104" t="s">
        <v>786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37">
        <f t="shared" si="33"/>
        <v>0</v>
      </c>
      <c r="O135" s="254">
        <f t="shared" si="34"/>
        <v>0</v>
      </c>
      <c r="P135" s="254">
        <f t="shared" si="35"/>
        <v>0</v>
      </c>
    </row>
    <row r="136" spans="1:16" s="1" customFormat="1" ht="30" customHeight="1">
      <c r="A136" s="136" t="s">
        <v>86</v>
      </c>
      <c r="B136" s="130" t="s">
        <v>820</v>
      </c>
      <c r="C136" s="130" t="s">
        <v>806</v>
      </c>
      <c r="D136" s="130" t="s">
        <v>767</v>
      </c>
      <c r="E136" s="101" t="s">
        <v>665</v>
      </c>
      <c r="F136" s="101" t="s">
        <v>691</v>
      </c>
      <c r="G136" s="104" t="s">
        <v>787</v>
      </c>
      <c r="H136" s="103">
        <v>13940322.42</v>
      </c>
      <c r="I136" s="103">
        <v>0</v>
      </c>
      <c r="J136" s="103">
        <v>10682041.41</v>
      </c>
      <c r="K136" s="103">
        <v>1012232.68</v>
      </c>
      <c r="L136" s="103">
        <v>2246048.33</v>
      </c>
      <c r="M136" s="137">
        <f t="shared" si="33"/>
        <v>3258281.0100000002</v>
      </c>
      <c r="O136" s="254">
        <f t="shared" si="34"/>
        <v>3258281.01</v>
      </c>
      <c r="P136" s="254">
        <f t="shared" si="35"/>
        <v>0</v>
      </c>
    </row>
    <row r="137" spans="1:16" s="1" customFormat="1" ht="30" customHeight="1">
      <c r="A137" s="136" t="s">
        <v>86</v>
      </c>
      <c r="B137" s="130" t="s">
        <v>675</v>
      </c>
      <c r="C137" s="130" t="s">
        <v>806</v>
      </c>
      <c r="D137" s="130" t="s">
        <v>768</v>
      </c>
      <c r="E137" s="101" t="s">
        <v>806</v>
      </c>
      <c r="F137" s="101" t="s">
        <v>692</v>
      </c>
      <c r="G137" s="104" t="s">
        <v>788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37">
        <f t="shared" si="33"/>
        <v>0</v>
      </c>
      <c r="O137" s="254">
        <f t="shared" si="34"/>
        <v>0</v>
      </c>
      <c r="P137" s="254">
        <f t="shared" si="35"/>
        <v>0</v>
      </c>
    </row>
    <row r="138" spans="1:16" s="1" customFormat="1" ht="30" customHeight="1">
      <c r="A138" s="136" t="s">
        <v>86</v>
      </c>
      <c r="B138" s="130" t="s">
        <v>675</v>
      </c>
      <c r="C138" s="130" t="s">
        <v>806</v>
      </c>
      <c r="D138" s="130" t="s">
        <v>769</v>
      </c>
      <c r="E138" s="101" t="s">
        <v>806</v>
      </c>
      <c r="F138" s="101" t="s">
        <v>693</v>
      </c>
      <c r="G138" s="104" t="s">
        <v>789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37">
        <f t="shared" si="33"/>
        <v>0</v>
      </c>
      <c r="O138" s="254">
        <f t="shared" si="34"/>
        <v>0</v>
      </c>
      <c r="P138" s="254">
        <f t="shared" si="35"/>
        <v>0</v>
      </c>
    </row>
    <row r="139" spans="1:16" s="1" customFormat="1" ht="30" customHeight="1">
      <c r="A139" s="136" t="s">
        <v>86</v>
      </c>
      <c r="B139" s="130" t="s">
        <v>675</v>
      </c>
      <c r="C139" s="130" t="s">
        <v>806</v>
      </c>
      <c r="D139" s="130" t="s">
        <v>770</v>
      </c>
      <c r="E139" s="101" t="s">
        <v>665</v>
      </c>
      <c r="F139" s="101" t="s">
        <v>694</v>
      </c>
      <c r="G139" s="104" t="s">
        <v>0</v>
      </c>
      <c r="H139" s="103">
        <v>23597685.740000002</v>
      </c>
      <c r="I139" s="103">
        <v>222123.56</v>
      </c>
      <c r="J139" s="103">
        <v>10092435.28</v>
      </c>
      <c r="K139" s="103">
        <v>7563700.95</v>
      </c>
      <c r="L139" s="103">
        <v>5719425.95</v>
      </c>
      <c r="M139" s="137">
        <f t="shared" si="33"/>
        <v>13283126.9</v>
      </c>
      <c r="O139" s="254">
        <f t="shared" si="34"/>
        <v>13283126.900000004</v>
      </c>
      <c r="P139" s="254">
        <f t="shared" si="35"/>
        <v>0</v>
      </c>
    </row>
    <row r="140" spans="1:16" s="1" customFormat="1" ht="30" customHeight="1">
      <c r="A140" s="136" t="s">
        <v>86</v>
      </c>
      <c r="B140" s="130" t="s">
        <v>832</v>
      </c>
      <c r="C140" s="130" t="s">
        <v>806</v>
      </c>
      <c r="D140" s="130" t="s">
        <v>126</v>
      </c>
      <c r="E140" s="101" t="s">
        <v>665</v>
      </c>
      <c r="F140" s="101" t="s">
        <v>695</v>
      </c>
      <c r="G140" s="104" t="s">
        <v>1</v>
      </c>
      <c r="H140" s="103">
        <v>26481253.8</v>
      </c>
      <c r="I140" s="103">
        <v>0</v>
      </c>
      <c r="J140" s="103">
        <v>7615833.890000001</v>
      </c>
      <c r="K140" s="103">
        <v>3434488.3</v>
      </c>
      <c r="L140" s="103">
        <v>15430931.61</v>
      </c>
      <c r="M140" s="137">
        <f t="shared" si="33"/>
        <v>18865419.91</v>
      </c>
      <c r="O140" s="254">
        <f t="shared" si="34"/>
        <v>18865419.91</v>
      </c>
      <c r="P140" s="254">
        <f t="shared" si="35"/>
        <v>0</v>
      </c>
    </row>
    <row r="141" spans="1:16" s="1" customFormat="1" ht="30" customHeight="1">
      <c r="A141" s="136" t="s">
        <v>86</v>
      </c>
      <c r="B141" s="130" t="s">
        <v>651</v>
      </c>
      <c r="C141" s="130" t="s">
        <v>806</v>
      </c>
      <c r="D141" s="130" t="s">
        <v>127</v>
      </c>
      <c r="E141" s="101" t="s">
        <v>665</v>
      </c>
      <c r="F141" s="101" t="s">
        <v>696</v>
      </c>
      <c r="G141" s="106" t="s">
        <v>2</v>
      </c>
      <c r="H141" s="103">
        <v>1805884</v>
      </c>
      <c r="I141" s="103">
        <v>0</v>
      </c>
      <c r="J141" s="103">
        <v>1805884</v>
      </c>
      <c r="K141" s="103">
        <v>0</v>
      </c>
      <c r="L141" s="103">
        <v>0</v>
      </c>
      <c r="M141" s="137">
        <f t="shared" si="33"/>
        <v>0</v>
      </c>
      <c r="O141" s="254">
        <f t="shared" si="34"/>
        <v>0</v>
      </c>
      <c r="P141" s="254">
        <f t="shared" si="35"/>
        <v>0</v>
      </c>
    </row>
    <row r="142" spans="1:16" s="1" customFormat="1" ht="30" customHeight="1">
      <c r="A142" s="136" t="s">
        <v>86</v>
      </c>
      <c r="B142" s="130" t="s">
        <v>850</v>
      </c>
      <c r="C142" s="130" t="s">
        <v>806</v>
      </c>
      <c r="D142" s="130" t="s">
        <v>128</v>
      </c>
      <c r="E142" s="101" t="s">
        <v>665</v>
      </c>
      <c r="F142" s="101" t="s">
        <v>697</v>
      </c>
      <c r="G142" s="104" t="s">
        <v>61</v>
      </c>
      <c r="H142" s="103">
        <v>1128358.38</v>
      </c>
      <c r="I142" s="103">
        <v>0</v>
      </c>
      <c r="J142" s="103">
        <v>925799.4</v>
      </c>
      <c r="K142" s="103">
        <v>202558.98</v>
      </c>
      <c r="L142" s="103">
        <v>0</v>
      </c>
      <c r="M142" s="137">
        <f t="shared" si="33"/>
        <v>202558.98</v>
      </c>
      <c r="O142" s="254">
        <f t="shared" si="34"/>
        <v>202558.97999999986</v>
      </c>
      <c r="P142" s="254">
        <f t="shared" si="35"/>
        <v>0</v>
      </c>
    </row>
    <row r="143" spans="1:13" s="112" customFormat="1" ht="39.75" customHeight="1">
      <c r="A143" s="135" t="s">
        <v>62</v>
      </c>
      <c r="B143" s="113"/>
      <c r="C143" s="113"/>
      <c r="D143" s="113"/>
      <c r="E143" s="113"/>
      <c r="F143" s="113"/>
      <c r="G143" s="109"/>
      <c r="H143" s="111">
        <f aca="true" t="shared" si="36" ref="H143:M143">SUM(H144:H146)</f>
        <v>5253000</v>
      </c>
      <c r="I143" s="111">
        <f t="shared" si="36"/>
        <v>0</v>
      </c>
      <c r="J143" s="111">
        <f t="shared" si="36"/>
        <v>1282705.64</v>
      </c>
      <c r="K143" s="111">
        <f t="shared" si="36"/>
        <v>880000</v>
      </c>
      <c r="L143" s="111">
        <f t="shared" si="36"/>
        <v>3090294.36</v>
      </c>
      <c r="M143" s="132">
        <f t="shared" si="36"/>
        <v>3970294.36</v>
      </c>
    </row>
    <row r="144" spans="1:16" s="1" customFormat="1" ht="30" customHeight="1">
      <c r="A144" s="136" t="s">
        <v>86</v>
      </c>
      <c r="B144" s="130" t="s">
        <v>820</v>
      </c>
      <c r="C144" s="130" t="s">
        <v>472</v>
      </c>
      <c r="D144" s="130" t="s">
        <v>129</v>
      </c>
      <c r="E144" s="101" t="s">
        <v>469</v>
      </c>
      <c r="F144" s="101" t="s">
        <v>790</v>
      </c>
      <c r="G144" s="104" t="s">
        <v>63</v>
      </c>
      <c r="H144" s="103">
        <v>3813000</v>
      </c>
      <c r="I144" s="103">
        <v>0</v>
      </c>
      <c r="J144" s="103">
        <v>1282705.64</v>
      </c>
      <c r="K144" s="103">
        <v>0</v>
      </c>
      <c r="L144" s="103">
        <v>2530294.36</v>
      </c>
      <c r="M144" s="137">
        <f>SUM(K144:L144)</f>
        <v>2530294.36</v>
      </c>
      <c r="O144" s="254">
        <f>H144-I144-J144</f>
        <v>2530294.3600000003</v>
      </c>
      <c r="P144" s="254">
        <f>M144-O144</f>
        <v>0</v>
      </c>
    </row>
    <row r="145" spans="1:16" s="1" customFormat="1" ht="30" customHeight="1">
      <c r="A145" s="136" t="s">
        <v>86</v>
      </c>
      <c r="B145" s="130" t="s">
        <v>821</v>
      </c>
      <c r="C145" s="130" t="s">
        <v>372</v>
      </c>
      <c r="D145" s="130" t="s">
        <v>130</v>
      </c>
      <c r="E145" s="101" t="s">
        <v>499</v>
      </c>
      <c r="F145" s="101" t="s">
        <v>698</v>
      </c>
      <c r="G145" s="104" t="s">
        <v>64</v>
      </c>
      <c r="H145" s="103">
        <v>800000</v>
      </c>
      <c r="I145" s="103">
        <v>0</v>
      </c>
      <c r="J145" s="103">
        <v>0</v>
      </c>
      <c r="K145" s="103">
        <v>500000</v>
      </c>
      <c r="L145" s="103">
        <v>300000</v>
      </c>
      <c r="M145" s="137">
        <f>SUM(K145:L145)</f>
        <v>800000</v>
      </c>
      <c r="O145" s="254">
        <f>H145-I145-J145</f>
        <v>800000</v>
      </c>
      <c r="P145" s="254">
        <f>M145-O145</f>
        <v>0</v>
      </c>
    </row>
    <row r="146" spans="1:16" s="1" customFormat="1" ht="30" customHeight="1">
      <c r="A146" s="136" t="s">
        <v>86</v>
      </c>
      <c r="B146" s="130" t="s">
        <v>821</v>
      </c>
      <c r="C146" s="130" t="s">
        <v>372</v>
      </c>
      <c r="D146" s="130" t="s">
        <v>131</v>
      </c>
      <c r="E146" s="101" t="s">
        <v>499</v>
      </c>
      <c r="F146" s="101" t="s">
        <v>699</v>
      </c>
      <c r="G146" s="104" t="s">
        <v>65</v>
      </c>
      <c r="H146" s="103">
        <v>640000</v>
      </c>
      <c r="I146" s="103">
        <v>0</v>
      </c>
      <c r="J146" s="103">
        <v>0</v>
      </c>
      <c r="K146" s="103">
        <v>380000</v>
      </c>
      <c r="L146" s="103">
        <v>260000</v>
      </c>
      <c r="M146" s="137">
        <f>SUM(K146:L146)</f>
        <v>640000</v>
      </c>
      <c r="O146" s="254">
        <f>H146-I146-J146</f>
        <v>640000</v>
      </c>
      <c r="P146" s="254">
        <f>M146-O146</f>
        <v>0</v>
      </c>
    </row>
    <row r="147" spans="1:13" s="112" customFormat="1" ht="39.75" customHeight="1">
      <c r="A147" s="135" t="s">
        <v>66</v>
      </c>
      <c r="B147" s="113"/>
      <c r="C147" s="113"/>
      <c r="D147" s="113"/>
      <c r="E147" s="113"/>
      <c r="F147" s="113"/>
      <c r="G147" s="109"/>
      <c r="H147" s="111">
        <f aca="true" t="shared" si="37" ref="H147:M147">SUM(H148:H149)</f>
        <v>242347269.01</v>
      </c>
      <c r="I147" s="111">
        <f t="shared" si="37"/>
        <v>903852.83</v>
      </c>
      <c r="J147" s="111">
        <f t="shared" si="37"/>
        <v>230427706.89999995</v>
      </c>
      <c r="K147" s="111">
        <f t="shared" si="37"/>
        <v>1086838.72</v>
      </c>
      <c r="L147" s="111">
        <f t="shared" si="37"/>
        <v>9928870.83</v>
      </c>
      <c r="M147" s="132">
        <f t="shared" si="37"/>
        <v>11015709.55</v>
      </c>
    </row>
    <row r="148" spans="1:16" s="1" customFormat="1" ht="30" customHeight="1">
      <c r="A148" s="136" t="s">
        <v>86</v>
      </c>
      <c r="B148" s="130" t="s">
        <v>820</v>
      </c>
      <c r="C148" s="130" t="s">
        <v>469</v>
      </c>
      <c r="D148" s="130" t="s">
        <v>132</v>
      </c>
      <c r="E148" s="101"/>
      <c r="F148" s="101" t="s">
        <v>132</v>
      </c>
      <c r="G148" s="105" t="s">
        <v>67</v>
      </c>
      <c r="H148" s="103">
        <v>138451343.98</v>
      </c>
      <c r="I148" s="103">
        <v>33471.22</v>
      </c>
      <c r="J148" s="103">
        <v>133671091.86999996</v>
      </c>
      <c r="K148" s="103">
        <v>372833.38</v>
      </c>
      <c r="L148" s="103">
        <v>4373947.51</v>
      </c>
      <c r="M148" s="137">
        <f>SUM(K148:L148)</f>
        <v>4746780.89</v>
      </c>
      <c r="O148" s="254">
        <f>H148-I148-J148</f>
        <v>4746780.89000003</v>
      </c>
      <c r="P148" s="254">
        <f>M148-O148</f>
        <v>-3.073364496231079E-08</v>
      </c>
    </row>
    <row r="149" spans="1:16" s="1" customFormat="1" ht="30" customHeight="1">
      <c r="A149" s="136" t="s">
        <v>86</v>
      </c>
      <c r="B149" s="130" t="s">
        <v>820</v>
      </c>
      <c r="C149" s="130" t="s">
        <v>469</v>
      </c>
      <c r="D149" s="130" t="s">
        <v>133</v>
      </c>
      <c r="E149" s="101"/>
      <c r="F149" s="101" t="s">
        <v>133</v>
      </c>
      <c r="G149" s="105" t="s">
        <v>910</v>
      </c>
      <c r="H149" s="103">
        <v>103895925.03</v>
      </c>
      <c r="I149" s="103">
        <v>870381.61</v>
      </c>
      <c r="J149" s="103">
        <v>96756615.02999999</v>
      </c>
      <c r="K149" s="103">
        <v>714005.34</v>
      </c>
      <c r="L149" s="103">
        <v>5554923.32</v>
      </c>
      <c r="M149" s="137">
        <f>SUM(K149:L149)</f>
        <v>6268928.66</v>
      </c>
      <c r="O149" s="254">
        <f>H149-I149-J149</f>
        <v>6268928.3900000155</v>
      </c>
      <c r="P149" s="254">
        <f>M149-O149</f>
        <v>0.26999998465180397</v>
      </c>
    </row>
    <row r="150" spans="1:13" s="112" customFormat="1" ht="39.75" customHeight="1">
      <c r="A150" s="135" t="s">
        <v>911</v>
      </c>
      <c r="B150" s="113"/>
      <c r="C150" s="113"/>
      <c r="D150" s="113"/>
      <c r="E150" s="113"/>
      <c r="F150" s="113"/>
      <c r="G150" s="109"/>
      <c r="H150" s="111">
        <f aca="true" t="shared" si="38" ref="H150:M150">SUM(H151)</f>
        <v>44865691.089999996</v>
      </c>
      <c r="I150" s="111">
        <f t="shared" si="38"/>
        <v>0</v>
      </c>
      <c r="J150" s="111">
        <f t="shared" si="38"/>
        <v>44674879.39999999</v>
      </c>
      <c r="K150" s="111">
        <f t="shared" si="38"/>
        <v>0</v>
      </c>
      <c r="L150" s="111">
        <f t="shared" si="38"/>
        <v>190811.69</v>
      </c>
      <c r="M150" s="132">
        <f t="shared" si="38"/>
        <v>190811.69</v>
      </c>
    </row>
    <row r="151" spans="1:16" s="1" customFormat="1" ht="30" customHeight="1">
      <c r="A151" s="136" t="s">
        <v>86</v>
      </c>
      <c r="B151" s="130" t="s">
        <v>392</v>
      </c>
      <c r="C151" s="130" t="s">
        <v>665</v>
      </c>
      <c r="D151" s="130" t="s">
        <v>134</v>
      </c>
      <c r="E151" s="101"/>
      <c r="F151" s="101" t="s">
        <v>134</v>
      </c>
      <c r="G151" s="104" t="s">
        <v>912</v>
      </c>
      <c r="H151" s="103">
        <v>44865691.089999996</v>
      </c>
      <c r="I151" s="103">
        <v>0</v>
      </c>
      <c r="J151" s="103">
        <v>44674879.39999999</v>
      </c>
      <c r="K151" s="103">
        <v>0</v>
      </c>
      <c r="L151" s="103">
        <v>190811.69</v>
      </c>
      <c r="M151" s="137">
        <f>SUM(K151:L151)</f>
        <v>190811.69</v>
      </c>
      <c r="O151" s="254">
        <f>H151-I151-J151</f>
        <v>190811.69000000507</v>
      </c>
      <c r="P151" s="254">
        <f>M151-O151</f>
        <v>-5.0640664994716644E-09</v>
      </c>
    </row>
    <row r="152" spans="1:13" s="112" customFormat="1" ht="39.75" customHeight="1">
      <c r="A152" s="135" t="s">
        <v>913</v>
      </c>
      <c r="B152" s="113"/>
      <c r="C152" s="113"/>
      <c r="D152" s="113"/>
      <c r="E152" s="113"/>
      <c r="F152" s="113"/>
      <c r="G152" s="109"/>
      <c r="H152" s="110">
        <f aca="true" t="shared" si="39" ref="H152:M152">SUM(H153:H154)</f>
        <v>29517870.6</v>
      </c>
      <c r="I152" s="110">
        <f t="shared" si="39"/>
        <v>0</v>
      </c>
      <c r="J152" s="110">
        <f t="shared" si="39"/>
        <v>25485048.440000005</v>
      </c>
      <c r="K152" s="110">
        <f t="shared" si="39"/>
        <v>0.03</v>
      </c>
      <c r="L152" s="110">
        <f t="shared" si="39"/>
        <v>4032822.1300000004</v>
      </c>
      <c r="M152" s="132">
        <f t="shared" si="39"/>
        <v>4032822.16</v>
      </c>
    </row>
    <row r="153" spans="1:16" s="1" customFormat="1" ht="30" customHeight="1">
      <c r="A153" s="136" t="s">
        <v>86</v>
      </c>
      <c r="B153" s="130" t="s">
        <v>392</v>
      </c>
      <c r="C153" s="130" t="s">
        <v>665</v>
      </c>
      <c r="D153" s="130" t="s">
        <v>135</v>
      </c>
      <c r="E153" s="101"/>
      <c r="F153" s="101" t="s">
        <v>135</v>
      </c>
      <c r="G153" s="104" t="s">
        <v>171</v>
      </c>
      <c r="H153" s="103">
        <v>27427936.810000002</v>
      </c>
      <c r="I153" s="103">
        <v>0</v>
      </c>
      <c r="J153" s="103">
        <v>23757047.330000006</v>
      </c>
      <c r="K153" s="103">
        <v>0.03</v>
      </c>
      <c r="L153" s="103">
        <v>3670889.45</v>
      </c>
      <c r="M153" s="137">
        <f>SUM(K153:L153)</f>
        <v>3670889.48</v>
      </c>
      <c r="O153" s="254">
        <f>H153-I153-J153</f>
        <v>3670889.4799999967</v>
      </c>
      <c r="P153" s="254">
        <f>M153-O153</f>
        <v>0</v>
      </c>
    </row>
    <row r="154" spans="1:16" s="1" customFormat="1" ht="30" customHeight="1">
      <c r="A154" s="136" t="s">
        <v>86</v>
      </c>
      <c r="B154" s="130" t="s">
        <v>392</v>
      </c>
      <c r="C154" s="130" t="s">
        <v>665</v>
      </c>
      <c r="D154" s="130" t="s">
        <v>135</v>
      </c>
      <c r="E154" s="101"/>
      <c r="F154" s="101" t="s">
        <v>325</v>
      </c>
      <c r="G154" s="104" t="s">
        <v>170</v>
      </c>
      <c r="H154" s="103">
        <v>2089933.79</v>
      </c>
      <c r="I154" s="103">
        <v>0</v>
      </c>
      <c r="J154" s="103">
        <v>1728001.11</v>
      </c>
      <c r="K154" s="103">
        <v>0</v>
      </c>
      <c r="L154" s="103">
        <v>361932.68</v>
      </c>
      <c r="M154" s="137">
        <f>SUM(K154:L154)</f>
        <v>361932.68</v>
      </c>
      <c r="O154" s="254">
        <f>H154-I154-J154</f>
        <v>361932.67999999993</v>
      </c>
      <c r="P154" s="254">
        <f>M154-O154</f>
        <v>0</v>
      </c>
    </row>
    <row r="155" spans="1:13" s="112" customFormat="1" ht="39.75" customHeight="1">
      <c r="A155" s="135" t="s">
        <v>914</v>
      </c>
      <c r="B155" s="113"/>
      <c r="C155" s="113"/>
      <c r="D155" s="113"/>
      <c r="E155" s="113"/>
      <c r="F155" s="113"/>
      <c r="G155" s="109"/>
      <c r="H155" s="111">
        <f aca="true" t="shared" si="40" ref="H155:M155">SUM(H156:H165)</f>
        <v>1731517.7799999998</v>
      </c>
      <c r="I155" s="111">
        <f t="shared" si="40"/>
        <v>0</v>
      </c>
      <c r="J155" s="111">
        <f t="shared" si="40"/>
        <v>90000</v>
      </c>
      <c r="K155" s="111">
        <f t="shared" si="40"/>
        <v>1005517.78</v>
      </c>
      <c r="L155" s="111">
        <f t="shared" si="40"/>
        <v>636000</v>
      </c>
      <c r="M155" s="132">
        <f t="shared" si="40"/>
        <v>1641517.7799999998</v>
      </c>
    </row>
    <row r="156" spans="1:16" s="1" customFormat="1" ht="30" customHeight="1">
      <c r="A156" s="136" t="s">
        <v>86</v>
      </c>
      <c r="B156" s="130" t="s">
        <v>403</v>
      </c>
      <c r="C156" s="130" t="s">
        <v>481</v>
      </c>
      <c r="D156" s="130" t="s">
        <v>137</v>
      </c>
      <c r="E156" s="101" t="s">
        <v>665</v>
      </c>
      <c r="F156" s="101" t="s">
        <v>700</v>
      </c>
      <c r="G156" s="104" t="s">
        <v>915</v>
      </c>
      <c r="H156" s="103">
        <v>72617</v>
      </c>
      <c r="I156" s="103">
        <v>0</v>
      </c>
      <c r="J156" s="103">
        <v>0</v>
      </c>
      <c r="K156" s="103">
        <v>72617</v>
      </c>
      <c r="L156" s="103">
        <v>0</v>
      </c>
      <c r="M156" s="137">
        <f aca="true" t="shared" si="41" ref="M156:M165">SUM(K156:L156)</f>
        <v>72617</v>
      </c>
      <c r="O156" s="254">
        <f aca="true" t="shared" si="42" ref="O156:O165">H156-I156-J156</f>
        <v>72617</v>
      </c>
      <c r="P156" s="254">
        <f aca="true" t="shared" si="43" ref="P156:P165">M156-O156</f>
        <v>0</v>
      </c>
    </row>
    <row r="157" spans="1:16" s="1" customFormat="1" ht="30" customHeight="1">
      <c r="A157" s="136" t="s">
        <v>86</v>
      </c>
      <c r="B157" s="130" t="s">
        <v>136</v>
      </c>
      <c r="C157" s="130" t="s">
        <v>602</v>
      </c>
      <c r="D157" s="130" t="s">
        <v>138</v>
      </c>
      <c r="E157" s="101" t="s">
        <v>665</v>
      </c>
      <c r="F157" s="101" t="s">
        <v>701</v>
      </c>
      <c r="G157" s="104" t="s">
        <v>569</v>
      </c>
      <c r="H157" s="103">
        <v>636000</v>
      </c>
      <c r="I157" s="103">
        <v>0</v>
      </c>
      <c r="J157" s="103">
        <v>0</v>
      </c>
      <c r="K157" s="103">
        <v>0</v>
      </c>
      <c r="L157" s="103">
        <v>636000</v>
      </c>
      <c r="M157" s="137">
        <f t="shared" si="41"/>
        <v>636000</v>
      </c>
      <c r="O157" s="254">
        <f t="shared" si="42"/>
        <v>636000</v>
      </c>
      <c r="P157" s="254">
        <f t="shared" si="43"/>
        <v>0</v>
      </c>
    </row>
    <row r="158" spans="1:16" s="1" customFormat="1" ht="30" customHeight="1">
      <c r="A158" s="136" t="s">
        <v>86</v>
      </c>
      <c r="B158" s="130" t="s">
        <v>386</v>
      </c>
      <c r="C158" s="130" t="s">
        <v>826</v>
      </c>
      <c r="D158" s="130" t="s">
        <v>139</v>
      </c>
      <c r="E158" s="101" t="s">
        <v>665</v>
      </c>
      <c r="F158" s="101" t="s">
        <v>702</v>
      </c>
      <c r="G158" s="104" t="s">
        <v>570</v>
      </c>
      <c r="H158" s="103">
        <v>539734.11</v>
      </c>
      <c r="I158" s="103">
        <v>0</v>
      </c>
      <c r="J158" s="103">
        <v>0</v>
      </c>
      <c r="K158" s="103">
        <v>539734.11</v>
      </c>
      <c r="L158" s="103">
        <v>0</v>
      </c>
      <c r="M158" s="137">
        <f t="shared" si="41"/>
        <v>539734.11</v>
      </c>
      <c r="O158" s="254">
        <f t="shared" si="42"/>
        <v>539734.11</v>
      </c>
      <c r="P158" s="254">
        <f t="shared" si="43"/>
        <v>0</v>
      </c>
    </row>
    <row r="159" spans="1:16" s="1" customFormat="1" ht="30" customHeight="1">
      <c r="A159" s="136" t="s">
        <v>86</v>
      </c>
      <c r="B159" s="130" t="s">
        <v>670</v>
      </c>
      <c r="C159" s="130" t="s">
        <v>826</v>
      </c>
      <c r="D159" s="130" t="s">
        <v>140</v>
      </c>
      <c r="E159" s="101" t="s">
        <v>665</v>
      </c>
      <c r="F159" s="101" t="s">
        <v>939</v>
      </c>
      <c r="G159" s="104" t="s">
        <v>571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37">
        <f t="shared" si="41"/>
        <v>0</v>
      </c>
      <c r="O159" s="254">
        <f t="shared" si="42"/>
        <v>0</v>
      </c>
      <c r="P159" s="254">
        <f t="shared" si="43"/>
        <v>0</v>
      </c>
    </row>
    <row r="160" spans="1:16" s="1" customFormat="1" ht="30" customHeight="1">
      <c r="A160" s="136" t="s">
        <v>86</v>
      </c>
      <c r="B160" s="130" t="s">
        <v>651</v>
      </c>
      <c r="C160" s="130" t="s">
        <v>481</v>
      </c>
      <c r="D160" s="130" t="s">
        <v>339</v>
      </c>
      <c r="E160" s="101" t="s">
        <v>665</v>
      </c>
      <c r="F160" s="101" t="s">
        <v>940</v>
      </c>
      <c r="G160" s="105" t="s">
        <v>572</v>
      </c>
      <c r="H160" s="103">
        <v>200000</v>
      </c>
      <c r="I160" s="103">
        <v>0</v>
      </c>
      <c r="J160" s="103">
        <v>0</v>
      </c>
      <c r="K160" s="103">
        <v>200000</v>
      </c>
      <c r="L160" s="103">
        <v>0</v>
      </c>
      <c r="M160" s="137">
        <f t="shared" si="41"/>
        <v>200000</v>
      </c>
      <c r="O160" s="254">
        <f t="shared" si="42"/>
        <v>200000</v>
      </c>
      <c r="P160" s="254">
        <f t="shared" si="43"/>
        <v>0</v>
      </c>
    </row>
    <row r="161" spans="1:16" s="1" customFormat="1" ht="30" customHeight="1">
      <c r="A161" s="136" t="s">
        <v>86</v>
      </c>
      <c r="B161" s="130" t="s">
        <v>651</v>
      </c>
      <c r="C161" s="130" t="s">
        <v>602</v>
      </c>
      <c r="D161" s="130" t="s">
        <v>340</v>
      </c>
      <c r="E161" s="101" t="s">
        <v>665</v>
      </c>
      <c r="F161" s="101" t="s">
        <v>941</v>
      </c>
      <c r="G161" s="105" t="s">
        <v>573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37">
        <f t="shared" si="41"/>
        <v>0</v>
      </c>
      <c r="O161" s="254">
        <f t="shared" si="42"/>
        <v>0</v>
      </c>
      <c r="P161" s="254">
        <f t="shared" si="43"/>
        <v>0</v>
      </c>
    </row>
    <row r="162" spans="1:16" s="1" customFormat="1" ht="30" customHeight="1">
      <c r="A162" s="136" t="s">
        <v>86</v>
      </c>
      <c r="B162" s="130" t="s">
        <v>651</v>
      </c>
      <c r="C162" s="130" t="s">
        <v>826</v>
      </c>
      <c r="D162" s="130" t="s">
        <v>341</v>
      </c>
      <c r="E162" s="101" t="s">
        <v>665</v>
      </c>
      <c r="F162" s="101" t="s">
        <v>942</v>
      </c>
      <c r="G162" s="105" t="s">
        <v>574</v>
      </c>
      <c r="H162" s="103">
        <v>73166.67</v>
      </c>
      <c r="I162" s="103">
        <v>0</v>
      </c>
      <c r="J162" s="103">
        <v>0</v>
      </c>
      <c r="K162" s="103">
        <v>73166.67</v>
      </c>
      <c r="L162" s="103">
        <v>0</v>
      </c>
      <c r="M162" s="137">
        <f t="shared" si="41"/>
        <v>73166.67</v>
      </c>
      <c r="O162" s="254">
        <f t="shared" si="42"/>
        <v>73166.67</v>
      </c>
      <c r="P162" s="254">
        <f t="shared" si="43"/>
        <v>0</v>
      </c>
    </row>
    <row r="163" spans="1:16" s="1" customFormat="1" ht="30" customHeight="1">
      <c r="A163" s="136" t="s">
        <v>86</v>
      </c>
      <c r="B163" s="130" t="s">
        <v>850</v>
      </c>
      <c r="C163" s="130" t="s">
        <v>481</v>
      </c>
      <c r="D163" s="130" t="s">
        <v>342</v>
      </c>
      <c r="E163" s="101" t="s">
        <v>665</v>
      </c>
      <c r="F163" s="101" t="s">
        <v>943</v>
      </c>
      <c r="G163" s="105" t="s">
        <v>575</v>
      </c>
      <c r="H163" s="103">
        <v>90000</v>
      </c>
      <c r="I163" s="103">
        <v>0</v>
      </c>
      <c r="J163" s="103">
        <v>90000</v>
      </c>
      <c r="K163" s="103">
        <v>0</v>
      </c>
      <c r="L163" s="103">
        <v>0</v>
      </c>
      <c r="M163" s="137">
        <f t="shared" si="41"/>
        <v>0</v>
      </c>
      <c r="O163" s="254">
        <f t="shared" si="42"/>
        <v>0</v>
      </c>
      <c r="P163" s="254">
        <f t="shared" si="43"/>
        <v>0</v>
      </c>
    </row>
    <row r="164" spans="1:16" s="1" customFormat="1" ht="30" customHeight="1">
      <c r="A164" s="136" t="s">
        <v>86</v>
      </c>
      <c r="B164" s="130" t="s">
        <v>850</v>
      </c>
      <c r="C164" s="130" t="s">
        <v>602</v>
      </c>
      <c r="D164" s="130" t="s">
        <v>343</v>
      </c>
      <c r="E164" s="101" t="s">
        <v>665</v>
      </c>
      <c r="F164" s="101" t="s">
        <v>319</v>
      </c>
      <c r="G164" s="105" t="s">
        <v>576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37">
        <f t="shared" si="41"/>
        <v>0</v>
      </c>
      <c r="O164" s="254">
        <f t="shared" si="42"/>
        <v>0</v>
      </c>
      <c r="P164" s="254">
        <f t="shared" si="43"/>
        <v>0</v>
      </c>
    </row>
    <row r="165" spans="1:16" s="1" customFormat="1" ht="30" customHeight="1">
      <c r="A165" s="136" t="s">
        <v>86</v>
      </c>
      <c r="B165" s="130" t="s">
        <v>850</v>
      </c>
      <c r="C165" s="130" t="s">
        <v>826</v>
      </c>
      <c r="D165" s="130" t="s">
        <v>344</v>
      </c>
      <c r="E165" s="101" t="s">
        <v>665</v>
      </c>
      <c r="F165" s="101" t="s">
        <v>320</v>
      </c>
      <c r="G165" s="105" t="s">
        <v>577</v>
      </c>
      <c r="H165" s="103">
        <v>120000</v>
      </c>
      <c r="I165" s="103">
        <v>0</v>
      </c>
      <c r="J165" s="103">
        <v>0</v>
      </c>
      <c r="K165" s="103">
        <v>120000</v>
      </c>
      <c r="L165" s="103">
        <v>0</v>
      </c>
      <c r="M165" s="137">
        <f t="shared" si="41"/>
        <v>120000</v>
      </c>
      <c r="O165" s="254">
        <f t="shared" si="42"/>
        <v>120000</v>
      </c>
      <c r="P165" s="254">
        <f t="shared" si="43"/>
        <v>0</v>
      </c>
    </row>
    <row r="166" spans="1:13" s="112" customFormat="1" ht="39.75" customHeight="1">
      <c r="A166" s="135" t="s">
        <v>578</v>
      </c>
      <c r="B166" s="113"/>
      <c r="C166" s="113"/>
      <c r="D166" s="113"/>
      <c r="E166" s="113"/>
      <c r="F166" s="113"/>
      <c r="G166" s="109"/>
      <c r="H166" s="111">
        <f aca="true" t="shared" si="44" ref="H166:M166">SUM(H167)</f>
        <v>4029430.28</v>
      </c>
      <c r="I166" s="111">
        <f t="shared" si="44"/>
        <v>9.33</v>
      </c>
      <c r="J166" s="111">
        <f t="shared" si="44"/>
        <v>3991617.95</v>
      </c>
      <c r="K166" s="111">
        <f t="shared" si="44"/>
        <v>0</v>
      </c>
      <c r="L166" s="111">
        <f t="shared" si="44"/>
        <v>37803</v>
      </c>
      <c r="M166" s="132">
        <f t="shared" si="44"/>
        <v>37803</v>
      </c>
    </row>
    <row r="167" spans="1:16" s="1" customFormat="1" ht="30" customHeight="1">
      <c r="A167" s="136" t="s">
        <v>86</v>
      </c>
      <c r="B167" s="130" t="s">
        <v>402</v>
      </c>
      <c r="C167" s="130" t="s">
        <v>404</v>
      </c>
      <c r="D167" s="130" t="s">
        <v>345</v>
      </c>
      <c r="E167" s="101"/>
      <c r="F167" s="101" t="s">
        <v>345</v>
      </c>
      <c r="G167" s="104" t="s">
        <v>579</v>
      </c>
      <c r="H167" s="103">
        <v>4029430.28</v>
      </c>
      <c r="I167" s="103">
        <v>9.33</v>
      </c>
      <c r="J167" s="103">
        <v>3991617.95</v>
      </c>
      <c r="K167" s="103">
        <v>0</v>
      </c>
      <c r="L167" s="103">
        <v>37803</v>
      </c>
      <c r="M167" s="137">
        <f>SUM(K167:L167)</f>
        <v>37803</v>
      </c>
      <c r="O167" s="254">
        <f>H167-I167-J167</f>
        <v>37802.999999999534</v>
      </c>
      <c r="P167" s="254">
        <f>M167-O167</f>
        <v>4.656612873077393E-10</v>
      </c>
    </row>
    <row r="168" spans="1:13" s="112" customFormat="1" ht="39.75" customHeight="1">
      <c r="A168" s="135" t="s">
        <v>580</v>
      </c>
      <c r="B168" s="113"/>
      <c r="C168" s="113"/>
      <c r="D168" s="113"/>
      <c r="E168" s="113"/>
      <c r="F168" s="113"/>
      <c r="G168" s="109"/>
      <c r="H168" s="111">
        <f aca="true" t="shared" si="45" ref="H168:M168">SUM(H169)</f>
        <v>6400465.060000001</v>
      </c>
      <c r="I168" s="111">
        <f t="shared" si="45"/>
        <v>0</v>
      </c>
      <c r="J168" s="111">
        <f t="shared" si="45"/>
        <v>4306402.97</v>
      </c>
      <c r="K168" s="111">
        <f t="shared" si="45"/>
        <v>0</v>
      </c>
      <c r="L168" s="111">
        <f t="shared" si="45"/>
        <v>2094062.09</v>
      </c>
      <c r="M168" s="132">
        <f t="shared" si="45"/>
        <v>2094062.09</v>
      </c>
    </row>
    <row r="169" spans="1:16" s="1" customFormat="1" ht="30" customHeight="1">
      <c r="A169" s="136" t="s">
        <v>86</v>
      </c>
      <c r="B169" s="130" t="s">
        <v>675</v>
      </c>
      <c r="C169" s="130" t="s">
        <v>664</v>
      </c>
      <c r="D169" s="130" t="s">
        <v>346</v>
      </c>
      <c r="E169" s="101"/>
      <c r="F169" s="101" t="s">
        <v>346</v>
      </c>
      <c r="G169" s="104" t="s">
        <v>581</v>
      </c>
      <c r="H169" s="103">
        <v>6400465.060000001</v>
      </c>
      <c r="I169" s="103">
        <v>0</v>
      </c>
      <c r="J169" s="103">
        <v>4306402.97</v>
      </c>
      <c r="K169" s="103">
        <v>0</v>
      </c>
      <c r="L169" s="103">
        <v>2094062.09</v>
      </c>
      <c r="M169" s="137">
        <f>SUM(K169:L169)</f>
        <v>2094062.09</v>
      </c>
      <c r="O169" s="254">
        <f>H169-I169-J169</f>
        <v>2094062.0900000017</v>
      </c>
      <c r="P169" s="254">
        <f>M169-O169</f>
        <v>0</v>
      </c>
    </row>
    <row r="170" spans="1:13" s="112" customFormat="1" ht="39.75" customHeight="1">
      <c r="A170" s="135" t="s">
        <v>582</v>
      </c>
      <c r="B170" s="113"/>
      <c r="C170" s="113"/>
      <c r="D170" s="113"/>
      <c r="E170" s="113"/>
      <c r="F170" s="113"/>
      <c r="G170" s="109"/>
      <c r="H170" s="111">
        <f aca="true" t="shared" si="46" ref="H170:M170">SUM(H171:H178)</f>
        <v>45140592.84</v>
      </c>
      <c r="I170" s="111">
        <f t="shared" si="46"/>
        <v>2458647.0900000003</v>
      </c>
      <c r="J170" s="111">
        <f t="shared" si="46"/>
        <v>41293503.989999995</v>
      </c>
      <c r="K170" s="111">
        <f t="shared" si="46"/>
        <v>413225.31</v>
      </c>
      <c r="L170" s="111">
        <f t="shared" si="46"/>
        <v>975216.45</v>
      </c>
      <c r="M170" s="132">
        <f t="shared" si="46"/>
        <v>1388441.7599999998</v>
      </c>
    </row>
    <row r="171" spans="1:16" s="1" customFormat="1" ht="30" customHeight="1">
      <c r="A171" s="136" t="s">
        <v>86</v>
      </c>
      <c r="B171" s="130" t="s">
        <v>675</v>
      </c>
      <c r="C171" s="130" t="s">
        <v>664</v>
      </c>
      <c r="D171" s="130" t="s">
        <v>347</v>
      </c>
      <c r="E171" s="101" t="s">
        <v>665</v>
      </c>
      <c r="F171" s="101" t="s">
        <v>321</v>
      </c>
      <c r="G171" s="104" t="s">
        <v>859</v>
      </c>
      <c r="H171" s="103">
        <v>19947612.26</v>
      </c>
      <c r="I171" s="103">
        <v>2452258.99</v>
      </c>
      <c r="J171" s="103">
        <v>17257543.99</v>
      </c>
      <c r="K171" s="103">
        <v>146316.58</v>
      </c>
      <c r="L171" s="103">
        <v>91492.7</v>
      </c>
      <c r="M171" s="137">
        <f aca="true" t="shared" si="47" ref="M171:M178">SUM(K171:L171)</f>
        <v>237809.27999999997</v>
      </c>
      <c r="O171" s="254">
        <f aca="true" t="shared" si="48" ref="O171:O178">H171-I171-J171</f>
        <v>237809.28000000492</v>
      </c>
      <c r="P171" s="254">
        <f aca="true" t="shared" si="49" ref="P171:P178">M171-O171</f>
        <v>-4.94765117764473E-09</v>
      </c>
    </row>
    <row r="172" spans="1:16" s="1" customFormat="1" ht="30" customHeight="1">
      <c r="A172" s="136" t="s">
        <v>86</v>
      </c>
      <c r="B172" s="130" t="s">
        <v>675</v>
      </c>
      <c r="C172" s="130" t="s">
        <v>807</v>
      </c>
      <c r="D172" s="130" t="s">
        <v>348</v>
      </c>
      <c r="E172" s="101" t="s">
        <v>665</v>
      </c>
      <c r="F172" s="101" t="s">
        <v>322</v>
      </c>
      <c r="G172" s="104" t="s">
        <v>545</v>
      </c>
      <c r="H172" s="103">
        <v>21294790.98</v>
      </c>
      <c r="I172" s="103">
        <v>0</v>
      </c>
      <c r="J172" s="103">
        <v>20782409.31</v>
      </c>
      <c r="K172" s="103">
        <v>0</v>
      </c>
      <c r="L172" s="103">
        <v>512381.67</v>
      </c>
      <c r="M172" s="137">
        <f t="shared" si="47"/>
        <v>512381.67</v>
      </c>
      <c r="O172" s="254">
        <f t="shared" si="48"/>
        <v>512381.6700000018</v>
      </c>
      <c r="P172" s="254">
        <f t="shared" si="49"/>
        <v>-1.8044374883174896E-09</v>
      </c>
    </row>
    <row r="173" spans="1:16" s="1" customFormat="1" ht="30" customHeight="1">
      <c r="A173" s="136" t="s">
        <v>86</v>
      </c>
      <c r="B173" s="130" t="s">
        <v>675</v>
      </c>
      <c r="C173" s="130" t="s">
        <v>394</v>
      </c>
      <c r="D173" s="130" t="s">
        <v>349</v>
      </c>
      <c r="E173" s="101" t="s">
        <v>665</v>
      </c>
      <c r="F173" s="101" t="s">
        <v>281</v>
      </c>
      <c r="G173" s="104" t="s">
        <v>317</v>
      </c>
      <c r="H173" s="103">
        <v>563713.21</v>
      </c>
      <c r="I173" s="103">
        <v>0</v>
      </c>
      <c r="J173" s="103">
        <v>232392.13</v>
      </c>
      <c r="K173" s="103">
        <v>110878.53</v>
      </c>
      <c r="L173" s="103">
        <v>220442.55</v>
      </c>
      <c r="M173" s="137">
        <f t="shared" si="47"/>
        <v>331321.07999999996</v>
      </c>
      <c r="O173" s="254">
        <f t="shared" si="48"/>
        <v>331321.07999999996</v>
      </c>
      <c r="P173" s="254">
        <f t="shared" si="49"/>
        <v>0</v>
      </c>
    </row>
    <row r="174" spans="1:16" s="1" customFormat="1" ht="30" customHeight="1">
      <c r="A174" s="136" t="s">
        <v>86</v>
      </c>
      <c r="B174" s="130" t="s">
        <v>675</v>
      </c>
      <c r="C174" s="130" t="s">
        <v>536</v>
      </c>
      <c r="D174" s="130" t="s">
        <v>350</v>
      </c>
      <c r="E174" s="101" t="s">
        <v>665</v>
      </c>
      <c r="F174" s="101" t="s">
        <v>282</v>
      </c>
      <c r="G174" s="104" t="s">
        <v>840</v>
      </c>
      <c r="H174" s="103">
        <v>240424.6</v>
      </c>
      <c r="I174" s="103">
        <v>0</v>
      </c>
      <c r="J174" s="103">
        <v>185374.8</v>
      </c>
      <c r="K174" s="103">
        <v>0</v>
      </c>
      <c r="L174" s="103">
        <v>55049.8</v>
      </c>
      <c r="M174" s="137">
        <f t="shared" si="47"/>
        <v>55049.8</v>
      </c>
      <c r="O174" s="254">
        <f t="shared" si="48"/>
        <v>55049.80000000002</v>
      </c>
      <c r="P174" s="254">
        <f t="shared" si="49"/>
        <v>0</v>
      </c>
    </row>
    <row r="175" spans="1:16" s="1" customFormat="1" ht="30" customHeight="1">
      <c r="A175" s="136" t="s">
        <v>86</v>
      </c>
      <c r="B175" s="130" t="s">
        <v>675</v>
      </c>
      <c r="C175" s="130" t="s">
        <v>816</v>
      </c>
      <c r="D175" s="130" t="s">
        <v>351</v>
      </c>
      <c r="E175" s="101" t="s">
        <v>665</v>
      </c>
      <c r="F175" s="101" t="s">
        <v>283</v>
      </c>
      <c r="G175" s="104" t="s">
        <v>629</v>
      </c>
      <c r="H175" s="103">
        <v>938391.04</v>
      </c>
      <c r="I175" s="103">
        <v>6388.1</v>
      </c>
      <c r="J175" s="103">
        <v>805306.91</v>
      </c>
      <c r="K175" s="103">
        <v>47760.19</v>
      </c>
      <c r="L175" s="103">
        <v>78935.84</v>
      </c>
      <c r="M175" s="137">
        <f t="shared" si="47"/>
        <v>126696.03</v>
      </c>
      <c r="O175" s="254">
        <f t="shared" si="48"/>
        <v>126696.03000000003</v>
      </c>
      <c r="P175" s="254">
        <f t="shared" si="49"/>
        <v>0</v>
      </c>
    </row>
    <row r="176" spans="1:16" s="1" customFormat="1" ht="30" customHeight="1">
      <c r="A176" s="136" t="s">
        <v>86</v>
      </c>
      <c r="B176" s="130" t="s">
        <v>675</v>
      </c>
      <c r="C176" s="130" t="s">
        <v>498</v>
      </c>
      <c r="D176" s="130" t="s">
        <v>352</v>
      </c>
      <c r="E176" s="101" t="s">
        <v>665</v>
      </c>
      <c r="F176" s="101" t="s">
        <v>284</v>
      </c>
      <c r="G176" s="104" t="s">
        <v>630</v>
      </c>
      <c r="H176" s="103">
        <v>237151.37</v>
      </c>
      <c r="I176" s="103">
        <v>0</v>
      </c>
      <c r="J176" s="103">
        <v>111967.47</v>
      </c>
      <c r="K176" s="103">
        <v>108270.01</v>
      </c>
      <c r="L176" s="103">
        <v>16913.89</v>
      </c>
      <c r="M176" s="137">
        <f t="shared" si="47"/>
        <v>125183.9</v>
      </c>
      <c r="O176" s="254">
        <f t="shared" si="48"/>
        <v>125183.9</v>
      </c>
      <c r="P176" s="254">
        <f t="shared" si="49"/>
        <v>0</v>
      </c>
    </row>
    <row r="177" spans="1:16" s="1" customFormat="1" ht="30" customHeight="1">
      <c r="A177" s="136" t="s">
        <v>86</v>
      </c>
      <c r="B177" s="130" t="s">
        <v>675</v>
      </c>
      <c r="C177" s="130" t="s">
        <v>497</v>
      </c>
      <c r="D177" s="130" t="s">
        <v>353</v>
      </c>
      <c r="E177" s="101" t="s">
        <v>665</v>
      </c>
      <c r="F177" s="101" t="s">
        <v>285</v>
      </c>
      <c r="G177" s="104" t="s">
        <v>631</v>
      </c>
      <c r="H177" s="103">
        <v>1840659.38</v>
      </c>
      <c r="I177" s="103">
        <v>0</v>
      </c>
      <c r="J177" s="103">
        <v>1840659.38</v>
      </c>
      <c r="K177" s="103">
        <v>0</v>
      </c>
      <c r="L177" s="103">
        <v>0</v>
      </c>
      <c r="M177" s="137">
        <f t="shared" si="47"/>
        <v>0</v>
      </c>
      <c r="O177" s="254">
        <f t="shared" si="48"/>
        <v>0</v>
      </c>
      <c r="P177" s="254">
        <f t="shared" si="49"/>
        <v>0</v>
      </c>
    </row>
    <row r="178" spans="1:16" s="1" customFormat="1" ht="30" customHeight="1">
      <c r="A178" s="136" t="s">
        <v>86</v>
      </c>
      <c r="B178" s="130" t="s">
        <v>850</v>
      </c>
      <c r="C178" s="130" t="s">
        <v>664</v>
      </c>
      <c r="D178" s="130" t="s">
        <v>354</v>
      </c>
      <c r="E178" s="101" t="s">
        <v>665</v>
      </c>
      <c r="F178" s="101" t="s">
        <v>286</v>
      </c>
      <c r="G178" s="105" t="s">
        <v>703</v>
      </c>
      <c r="H178" s="103">
        <v>77850</v>
      </c>
      <c r="I178" s="103">
        <v>0</v>
      </c>
      <c r="J178" s="103">
        <v>77850</v>
      </c>
      <c r="K178" s="103">
        <v>0</v>
      </c>
      <c r="L178" s="103">
        <v>0</v>
      </c>
      <c r="M178" s="137">
        <f t="shared" si="47"/>
        <v>0</v>
      </c>
      <c r="O178" s="254">
        <f t="shared" si="48"/>
        <v>0</v>
      </c>
      <c r="P178" s="254">
        <f t="shared" si="49"/>
        <v>0</v>
      </c>
    </row>
    <row r="179" spans="1:13" s="112" customFormat="1" ht="39.75" customHeight="1">
      <c r="A179" s="135" t="s">
        <v>30</v>
      </c>
      <c r="B179" s="113"/>
      <c r="C179" s="113"/>
      <c r="D179" s="113"/>
      <c r="E179" s="113"/>
      <c r="F179" s="113"/>
      <c r="G179" s="109"/>
      <c r="H179" s="111">
        <f aca="true" t="shared" si="50" ref="H179:M179">SUM(H180)</f>
        <v>130071442.38000001</v>
      </c>
      <c r="I179" s="111">
        <f t="shared" si="50"/>
        <v>10791478.76</v>
      </c>
      <c r="J179" s="111">
        <f t="shared" si="50"/>
        <v>109822318.43</v>
      </c>
      <c r="K179" s="111">
        <f t="shared" si="50"/>
        <v>320485.79</v>
      </c>
      <c r="L179" s="111">
        <f t="shared" si="50"/>
        <v>9137159.4</v>
      </c>
      <c r="M179" s="132">
        <f t="shared" si="50"/>
        <v>9457645.19</v>
      </c>
    </row>
    <row r="180" spans="1:16" s="1" customFormat="1" ht="30" customHeight="1">
      <c r="A180" s="136" t="s">
        <v>86</v>
      </c>
      <c r="B180" s="130" t="s">
        <v>675</v>
      </c>
      <c r="C180" s="130" t="s">
        <v>806</v>
      </c>
      <c r="D180" s="130" t="s">
        <v>355</v>
      </c>
      <c r="E180" s="101" t="s">
        <v>665</v>
      </c>
      <c r="F180" s="101" t="s">
        <v>287</v>
      </c>
      <c r="G180" s="104" t="s">
        <v>327</v>
      </c>
      <c r="H180" s="103">
        <v>130071442.38000001</v>
      </c>
      <c r="I180" s="103">
        <v>10791478.76</v>
      </c>
      <c r="J180" s="103">
        <v>109822318.43</v>
      </c>
      <c r="K180" s="103">
        <v>320485.79</v>
      </c>
      <c r="L180" s="103">
        <v>9137159.4</v>
      </c>
      <c r="M180" s="137">
        <f>SUM(K180:L180)</f>
        <v>9457645.19</v>
      </c>
      <c r="O180" s="254">
        <f>H180-I180-J180</f>
        <v>9457645.189999998</v>
      </c>
      <c r="P180" s="254">
        <f>M180-O180</f>
        <v>0</v>
      </c>
    </row>
    <row r="181" spans="1:13" s="112" customFormat="1" ht="39.75" customHeight="1">
      <c r="A181" s="135" t="s">
        <v>771</v>
      </c>
      <c r="B181" s="113"/>
      <c r="C181" s="113"/>
      <c r="D181" s="113"/>
      <c r="E181" s="113"/>
      <c r="F181" s="113"/>
      <c r="G181" s="109"/>
      <c r="H181" s="111">
        <f aca="true" t="shared" si="51" ref="H181:M181">SUM(H182:H185)</f>
        <v>2225583.37</v>
      </c>
      <c r="I181" s="111">
        <f t="shared" si="51"/>
        <v>0</v>
      </c>
      <c r="J181" s="111">
        <f t="shared" si="51"/>
        <v>2225583.37</v>
      </c>
      <c r="K181" s="111">
        <f t="shared" si="51"/>
        <v>0</v>
      </c>
      <c r="L181" s="111">
        <f t="shared" si="51"/>
        <v>0</v>
      </c>
      <c r="M181" s="132">
        <f t="shared" si="51"/>
        <v>0</v>
      </c>
    </row>
    <row r="182" spans="1:16" s="1" customFormat="1" ht="30" customHeight="1">
      <c r="A182" s="136" t="s">
        <v>86</v>
      </c>
      <c r="B182" s="130" t="s">
        <v>356</v>
      </c>
      <c r="C182" s="130" t="s">
        <v>357</v>
      </c>
      <c r="D182" s="130" t="s">
        <v>358</v>
      </c>
      <c r="E182" s="101" t="s">
        <v>665</v>
      </c>
      <c r="F182" s="101" t="s">
        <v>288</v>
      </c>
      <c r="G182" s="104" t="s">
        <v>772</v>
      </c>
      <c r="H182" s="103">
        <v>1172083.37</v>
      </c>
      <c r="I182" s="103">
        <v>0</v>
      </c>
      <c r="J182" s="103">
        <v>1172083.37</v>
      </c>
      <c r="K182" s="103">
        <v>0</v>
      </c>
      <c r="L182" s="103">
        <v>0</v>
      </c>
      <c r="M182" s="137">
        <f>SUM(K182:L182)</f>
        <v>0</v>
      </c>
      <c r="O182" s="254">
        <f>H182-I182-J182</f>
        <v>0</v>
      </c>
      <c r="P182" s="254">
        <f>M182-O182</f>
        <v>0</v>
      </c>
    </row>
    <row r="183" spans="1:16" s="1" customFormat="1" ht="30" customHeight="1">
      <c r="A183" s="136" t="s">
        <v>86</v>
      </c>
      <c r="B183" s="130" t="s">
        <v>356</v>
      </c>
      <c r="C183" s="130" t="s">
        <v>357</v>
      </c>
      <c r="D183" s="130" t="s">
        <v>666</v>
      </c>
      <c r="E183" s="101" t="s">
        <v>665</v>
      </c>
      <c r="F183" s="101" t="s">
        <v>289</v>
      </c>
      <c r="G183" s="104" t="s">
        <v>748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37">
        <f>SUM(K183:L183)</f>
        <v>0</v>
      </c>
      <c r="O183" s="254">
        <f>H183-I183-J183</f>
        <v>0</v>
      </c>
      <c r="P183" s="254">
        <f>M183-O183</f>
        <v>0</v>
      </c>
    </row>
    <row r="184" spans="1:16" s="1" customFormat="1" ht="30" customHeight="1">
      <c r="A184" s="136" t="s">
        <v>86</v>
      </c>
      <c r="B184" s="130" t="s">
        <v>356</v>
      </c>
      <c r="C184" s="130" t="s">
        <v>357</v>
      </c>
      <c r="D184" s="130" t="s">
        <v>359</v>
      </c>
      <c r="E184" s="101" t="s">
        <v>665</v>
      </c>
      <c r="F184" s="101" t="s">
        <v>290</v>
      </c>
      <c r="G184" s="104" t="s">
        <v>773</v>
      </c>
      <c r="H184" s="103">
        <v>35000</v>
      </c>
      <c r="I184" s="103">
        <v>0</v>
      </c>
      <c r="J184" s="103">
        <v>35000</v>
      </c>
      <c r="K184" s="103">
        <v>0</v>
      </c>
      <c r="L184" s="103">
        <v>0</v>
      </c>
      <c r="M184" s="137">
        <f>SUM(K184:L184)</f>
        <v>0</v>
      </c>
      <c r="O184" s="254">
        <f>H184-I184-J184</f>
        <v>0</v>
      </c>
      <c r="P184" s="254">
        <f>M184-O184</f>
        <v>0</v>
      </c>
    </row>
    <row r="185" spans="1:16" s="1" customFormat="1" ht="30" customHeight="1">
      <c r="A185" s="136" t="s">
        <v>86</v>
      </c>
      <c r="B185" s="130" t="s">
        <v>356</v>
      </c>
      <c r="C185" s="130" t="s">
        <v>357</v>
      </c>
      <c r="D185" s="130" t="s">
        <v>360</v>
      </c>
      <c r="E185" s="101" t="s">
        <v>665</v>
      </c>
      <c r="F185" s="101" t="s">
        <v>291</v>
      </c>
      <c r="G185" s="104" t="s">
        <v>774</v>
      </c>
      <c r="H185" s="103">
        <v>1018500</v>
      </c>
      <c r="I185" s="103">
        <v>0</v>
      </c>
      <c r="J185" s="103">
        <v>1018500</v>
      </c>
      <c r="K185" s="103">
        <v>0</v>
      </c>
      <c r="L185" s="103">
        <v>0</v>
      </c>
      <c r="M185" s="137">
        <f>SUM(K185:L185)</f>
        <v>0</v>
      </c>
      <c r="O185" s="254">
        <f>H185-I185-J185</f>
        <v>0</v>
      </c>
      <c r="P185" s="254">
        <f>M185-O185</f>
        <v>0</v>
      </c>
    </row>
    <row r="186" spans="1:13" s="112" customFormat="1" ht="39.75" customHeight="1">
      <c r="A186" s="135" t="s">
        <v>791</v>
      </c>
      <c r="B186" s="113"/>
      <c r="C186" s="113"/>
      <c r="D186" s="113"/>
      <c r="E186" s="113"/>
      <c r="F186" s="113"/>
      <c r="G186" s="109"/>
      <c r="H186" s="111">
        <f aca="true" t="shared" si="52" ref="H186:M186">SUM(H187:H191)</f>
        <v>49575953.87</v>
      </c>
      <c r="I186" s="111">
        <f t="shared" si="52"/>
        <v>192203.75</v>
      </c>
      <c r="J186" s="111">
        <f t="shared" si="52"/>
        <v>8325839.4799999995</v>
      </c>
      <c r="K186" s="111">
        <f t="shared" si="52"/>
        <v>34452761.53999999</v>
      </c>
      <c r="L186" s="111">
        <f t="shared" si="52"/>
        <v>6605148.6899999995</v>
      </c>
      <c r="M186" s="132">
        <f t="shared" si="52"/>
        <v>41057910.230000004</v>
      </c>
    </row>
    <row r="187" spans="1:16" s="1" customFormat="1" ht="30" customHeight="1">
      <c r="A187" s="136" t="s">
        <v>86</v>
      </c>
      <c r="B187" s="130" t="s">
        <v>820</v>
      </c>
      <c r="C187" s="130" t="s">
        <v>472</v>
      </c>
      <c r="D187" s="130" t="s">
        <v>362</v>
      </c>
      <c r="E187" s="101"/>
      <c r="F187" s="101" t="s">
        <v>362</v>
      </c>
      <c r="G187" s="104" t="s">
        <v>792</v>
      </c>
      <c r="H187" s="103">
        <v>7131734.18</v>
      </c>
      <c r="I187" s="103">
        <v>0</v>
      </c>
      <c r="J187" s="103">
        <v>587628.91</v>
      </c>
      <c r="K187" s="103">
        <v>5453092.670000001</v>
      </c>
      <c r="L187" s="103">
        <v>1091012.6</v>
      </c>
      <c r="M187" s="137">
        <f>SUM(K187:L187)</f>
        <v>6544105.270000001</v>
      </c>
      <c r="O187" s="254">
        <f>H187-I187-J187</f>
        <v>6544105.27</v>
      </c>
      <c r="P187" s="254">
        <f>M187-O187</f>
        <v>0</v>
      </c>
    </row>
    <row r="188" spans="1:16" s="1" customFormat="1" ht="30" customHeight="1">
      <c r="A188" s="136" t="s">
        <v>86</v>
      </c>
      <c r="B188" s="130" t="s">
        <v>820</v>
      </c>
      <c r="C188" s="130" t="s">
        <v>472</v>
      </c>
      <c r="D188" s="130" t="s">
        <v>363</v>
      </c>
      <c r="E188" s="101"/>
      <c r="F188" s="101" t="s">
        <v>363</v>
      </c>
      <c r="G188" s="104" t="s">
        <v>420</v>
      </c>
      <c r="H188" s="103">
        <v>19714037.76</v>
      </c>
      <c r="I188" s="103">
        <v>141003.75</v>
      </c>
      <c r="J188" s="103">
        <v>4107279.78</v>
      </c>
      <c r="K188" s="103">
        <v>14220713.509999998</v>
      </c>
      <c r="L188" s="103">
        <v>1245040.31</v>
      </c>
      <c r="M188" s="137">
        <f>SUM(K188:L188)</f>
        <v>15465753.819999998</v>
      </c>
      <c r="O188" s="254">
        <f>H188-I188-J188</f>
        <v>15465754.230000002</v>
      </c>
      <c r="P188" s="254">
        <f>M188-O188</f>
        <v>-0.4100000038743019</v>
      </c>
    </row>
    <row r="189" spans="1:16" s="1" customFormat="1" ht="30" customHeight="1">
      <c r="A189" s="136" t="s">
        <v>86</v>
      </c>
      <c r="B189" s="130" t="s">
        <v>820</v>
      </c>
      <c r="C189" s="130" t="s">
        <v>472</v>
      </c>
      <c r="D189" s="130" t="s">
        <v>364</v>
      </c>
      <c r="E189" s="101"/>
      <c r="F189" s="101" t="s">
        <v>364</v>
      </c>
      <c r="G189" s="104" t="s">
        <v>421</v>
      </c>
      <c r="H189" s="103">
        <v>5505653.43</v>
      </c>
      <c r="I189" s="103">
        <v>0</v>
      </c>
      <c r="J189" s="103">
        <v>295644.34</v>
      </c>
      <c r="K189" s="103">
        <v>4244074.18</v>
      </c>
      <c r="L189" s="103">
        <v>965934.91</v>
      </c>
      <c r="M189" s="137">
        <f>SUM(K189:L189)</f>
        <v>5210009.09</v>
      </c>
      <c r="O189" s="254">
        <f>H189-I189-J189</f>
        <v>5210009.09</v>
      </c>
      <c r="P189" s="254">
        <f>M189-O189</f>
        <v>0</v>
      </c>
    </row>
    <row r="190" spans="1:16" s="1" customFormat="1" ht="30" customHeight="1">
      <c r="A190" s="136" t="s">
        <v>86</v>
      </c>
      <c r="B190" s="130" t="s">
        <v>820</v>
      </c>
      <c r="C190" s="130" t="s">
        <v>472</v>
      </c>
      <c r="D190" s="130" t="s">
        <v>365</v>
      </c>
      <c r="E190" s="101"/>
      <c r="F190" s="101" t="s">
        <v>365</v>
      </c>
      <c r="G190" s="104" t="s">
        <v>421</v>
      </c>
      <c r="H190" s="103">
        <v>13729978.859999996</v>
      </c>
      <c r="I190" s="103">
        <v>51000</v>
      </c>
      <c r="J190" s="103">
        <v>2375827.65</v>
      </c>
      <c r="K190" s="103">
        <v>9318110.019999998</v>
      </c>
      <c r="L190" s="103">
        <v>1985041.19</v>
      </c>
      <c r="M190" s="137">
        <f>SUM(K190:L190)</f>
        <v>11303151.209999997</v>
      </c>
      <c r="O190" s="254">
        <f>H190-I190-J190</f>
        <v>11303151.209999995</v>
      </c>
      <c r="P190" s="254">
        <f>M190-O190</f>
        <v>0</v>
      </c>
    </row>
    <row r="191" spans="1:16" s="1" customFormat="1" ht="30" customHeight="1">
      <c r="A191" s="136" t="s">
        <v>86</v>
      </c>
      <c r="B191" s="130" t="s">
        <v>675</v>
      </c>
      <c r="C191" s="130" t="s">
        <v>664</v>
      </c>
      <c r="D191" s="130" t="s">
        <v>366</v>
      </c>
      <c r="E191" s="101" t="s">
        <v>665</v>
      </c>
      <c r="F191" s="101" t="s">
        <v>299</v>
      </c>
      <c r="G191" s="104" t="s">
        <v>422</v>
      </c>
      <c r="H191" s="103">
        <v>3494549.64</v>
      </c>
      <c r="I191" s="103">
        <v>200</v>
      </c>
      <c r="J191" s="103">
        <v>959458.8</v>
      </c>
      <c r="K191" s="103">
        <v>1216771.16</v>
      </c>
      <c r="L191" s="103">
        <v>1318119.68</v>
      </c>
      <c r="M191" s="137">
        <f>SUM(K191:L191)</f>
        <v>2534890.84</v>
      </c>
      <c r="O191" s="254">
        <f>H191-I191-J191</f>
        <v>2534890.84</v>
      </c>
      <c r="P191" s="254">
        <f>M191-O191</f>
        <v>0</v>
      </c>
    </row>
    <row r="192" spans="1:13" s="112" customFormat="1" ht="39.75" customHeight="1">
      <c r="A192" s="135" t="s">
        <v>423</v>
      </c>
      <c r="B192" s="113"/>
      <c r="C192" s="113"/>
      <c r="D192" s="113"/>
      <c r="E192" s="113"/>
      <c r="F192" s="113"/>
      <c r="G192" s="109"/>
      <c r="H192" s="111">
        <f aca="true" t="shared" si="53" ref="H192:M192">SUM(H193:H194)</f>
        <v>109721411.39999999</v>
      </c>
      <c r="I192" s="111">
        <f t="shared" si="53"/>
        <v>26807623.650000002</v>
      </c>
      <c r="J192" s="111">
        <f t="shared" si="53"/>
        <v>11910174.66</v>
      </c>
      <c r="K192" s="111">
        <f t="shared" si="53"/>
        <v>36454455.12</v>
      </c>
      <c r="L192" s="111">
        <f t="shared" si="53"/>
        <v>34549157.97</v>
      </c>
      <c r="M192" s="132">
        <f t="shared" si="53"/>
        <v>71003613.09</v>
      </c>
    </row>
    <row r="193" spans="1:16" s="1" customFormat="1" ht="30" customHeight="1">
      <c r="A193" s="136" t="s">
        <v>86</v>
      </c>
      <c r="B193" s="130" t="s">
        <v>820</v>
      </c>
      <c r="C193" s="130" t="s">
        <v>472</v>
      </c>
      <c r="D193" s="130" t="s">
        <v>367</v>
      </c>
      <c r="E193" s="101" t="s">
        <v>665</v>
      </c>
      <c r="F193" s="101" t="s">
        <v>292</v>
      </c>
      <c r="G193" s="104" t="s">
        <v>21</v>
      </c>
      <c r="H193" s="103">
        <v>4170599.27</v>
      </c>
      <c r="I193" s="103">
        <v>0</v>
      </c>
      <c r="J193" s="103">
        <v>41533.43</v>
      </c>
      <c r="K193" s="103">
        <v>211770.54</v>
      </c>
      <c r="L193" s="103">
        <v>3917295.3</v>
      </c>
      <c r="M193" s="137">
        <f>SUM(K193:L193)</f>
        <v>4129065.84</v>
      </c>
      <c r="O193" s="254">
        <f>H193-I193-J193</f>
        <v>4129065.84</v>
      </c>
      <c r="P193" s="254">
        <f>M193-O193</f>
        <v>0</v>
      </c>
    </row>
    <row r="194" spans="1:16" s="1" customFormat="1" ht="30" customHeight="1">
      <c r="A194" s="136" t="s">
        <v>86</v>
      </c>
      <c r="B194" s="130" t="s">
        <v>820</v>
      </c>
      <c r="C194" s="130" t="s">
        <v>472</v>
      </c>
      <c r="D194" s="130" t="s">
        <v>368</v>
      </c>
      <c r="E194" s="101" t="s">
        <v>665</v>
      </c>
      <c r="F194" s="101" t="s">
        <v>293</v>
      </c>
      <c r="G194" s="104" t="s">
        <v>22</v>
      </c>
      <c r="H194" s="103">
        <v>105550812.13</v>
      </c>
      <c r="I194" s="103">
        <v>26807623.650000002</v>
      </c>
      <c r="J194" s="103">
        <v>11868641.23</v>
      </c>
      <c r="K194" s="103">
        <v>36242684.58</v>
      </c>
      <c r="L194" s="103">
        <v>30631862.67</v>
      </c>
      <c r="M194" s="137">
        <f>SUM(K194:L194)</f>
        <v>66874547.25</v>
      </c>
      <c r="O194" s="254">
        <f>H194-I194-J194</f>
        <v>66874547.249999985</v>
      </c>
      <c r="P194" s="254">
        <f>M194-O194</f>
        <v>0</v>
      </c>
    </row>
    <row r="195" spans="1:13" s="112" customFormat="1" ht="39.75" customHeight="1">
      <c r="A195" s="135" t="s">
        <v>23</v>
      </c>
      <c r="B195" s="113"/>
      <c r="C195" s="113"/>
      <c r="D195" s="113"/>
      <c r="E195" s="113"/>
      <c r="F195" s="113"/>
      <c r="G195" s="109"/>
      <c r="H195" s="111">
        <f aca="true" t="shared" si="54" ref="H195:M195">SUM(H196:H198)</f>
        <v>459477.88999999996</v>
      </c>
      <c r="I195" s="111">
        <f t="shared" si="54"/>
        <v>459342.81</v>
      </c>
      <c r="J195" s="111">
        <f t="shared" si="54"/>
        <v>135.07999999999998</v>
      </c>
      <c r="K195" s="111">
        <f t="shared" si="54"/>
        <v>0</v>
      </c>
      <c r="L195" s="111">
        <f t="shared" si="54"/>
        <v>0</v>
      </c>
      <c r="M195" s="132">
        <f t="shared" si="54"/>
        <v>0</v>
      </c>
    </row>
    <row r="196" spans="1:16" s="1" customFormat="1" ht="30" customHeight="1">
      <c r="A196" s="136" t="s">
        <v>86</v>
      </c>
      <c r="B196" s="130" t="s">
        <v>386</v>
      </c>
      <c r="C196" s="130" t="s">
        <v>406</v>
      </c>
      <c r="D196" s="130" t="s">
        <v>389</v>
      </c>
      <c r="E196" s="101" t="s">
        <v>665</v>
      </c>
      <c r="F196" s="101" t="s">
        <v>880</v>
      </c>
      <c r="G196" s="105" t="s">
        <v>916</v>
      </c>
      <c r="H196" s="103">
        <v>201666.92</v>
      </c>
      <c r="I196" s="103">
        <v>201575.84</v>
      </c>
      <c r="J196" s="103">
        <v>91.08</v>
      </c>
      <c r="K196" s="103">
        <v>0</v>
      </c>
      <c r="L196" s="103">
        <v>0</v>
      </c>
      <c r="M196" s="137">
        <f>SUM(K196:L196)</f>
        <v>0</v>
      </c>
      <c r="O196" s="254">
        <f>H196-I196-J196</f>
        <v>1.6299850358336698E-11</v>
      </c>
      <c r="P196" s="254">
        <f>M196-O196</f>
        <v>-1.6299850358336698E-11</v>
      </c>
    </row>
    <row r="197" spans="1:16" s="1" customFormat="1" ht="30" customHeight="1">
      <c r="A197" s="136" t="s">
        <v>86</v>
      </c>
      <c r="B197" s="130" t="s">
        <v>387</v>
      </c>
      <c r="C197" s="130" t="s">
        <v>406</v>
      </c>
      <c r="D197" s="130" t="s">
        <v>390</v>
      </c>
      <c r="E197" s="101" t="s">
        <v>665</v>
      </c>
      <c r="F197" s="101" t="s">
        <v>881</v>
      </c>
      <c r="G197" s="105" t="s">
        <v>917</v>
      </c>
      <c r="H197" s="103">
        <v>172545.68</v>
      </c>
      <c r="I197" s="103">
        <v>172501.68</v>
      </c>
      <c r="J197" s="103">
        <v>44</v>
      </c>
      <c r="K197" s="103">
        <v>0</v>
      </c>
      <c r="L197" s="103">
        <v>0</v>
      </c>
      <c r="M197" s="137">
        <f>SUM(K197:L197)</f>
        <v>0</v>
      </c>
      <c r="O197" s="254">
        <f>H197-I197-J197</f>
        <v>0</v>
      </c>
      <c r="P197" s="254">
        <f>M197-O197</f>
        <v>0</v>
      </c>
    </row>
    <row r="198" spans="1:16" s="1" customFormat="1" ht="30" customHeight="1">
      <c r="A198" s="136" t="s">
        <v>86</v>
      </c>
      <c r="B198" s="130" t="s">
        <v>388</v>
      </c>
      <c r="C198" s="130" t="s">
        <v>406</v>
      </c>
      <c r="D198" s="130" t="s">
        <v>391</v>
      </c>
      <c r="E198" s="101" t="s">
        <v>665</v>
      </c>
      <c r="F198" s="101" t="s">
        <v>882</v>
      </c>
      <c r="G198" s="104" t="s">
        <v>918</v>
      </c>
      <c r="H198" s="103">
        <v>85265.29</v>
      </c>
      <c r="I198" s="103">
        <v>85265.29</v>
      </c>
      <c r="J198" s="103">
        <v>0</v>
      </c>
      <c r="K198" s="103">
        <v>0</v>
      </c>
      <c r="L198" s="103">
        <v>0</v>
      </c>
      <c r="M198" s="137">
        <f>SUM(K198:L198)</f>
        <v>0</v>
      </c>
      <c r="O198" s="254">
        <f>H198-I198-J198</f>
        <v>0</v>
      </c>
      <c r="P198" s="254">
        <f>M198-O198</f>
        <v>0</v>
      </c>
    </row>
    <row r="199" spans="1:13" s="112" customFormat="1" ht="39.75" customHeight="1">
      <c r="A199" s="135" t="s">
        <v>919</v>
      </c>
      <c r="B199" s="113"/>
      <c r="C199" s="113"/>
      <c r="D199" s="113"/>
      <c r="E199" s="113"/>
      <c r="F199" s="113"/>
      <c r="G199" s="109"/>
      <c r="H199" s="111">
        <f aca="true" t="shared" si="55" ref="H199:M199">SUM(H200)</f>
        <v>9059442.31</v>
      </c>
      <c r="I199" s="111">
        <f t="shared" si="55"/>
        <v>22495.51</v>
      </c>
      <c r="J199" s="111">
        <f t="shared" si="55"/>
        <v>9034482.8</v>
      </c>
      <c r="K199" s="111">
        <f t="shared" si="55"/>
        <v>2464</v>
      </c>
      <c r="L199" s="111">
        <f t="shared" si="55"/>
        <v>0</v>
      </c>
      <c r="M199" s="132">
        <f t="shared" si="55"/>
        <v>2464</v>
      </c>
    </row>
    <row r="200" spans="1:16" s="1" customFormat="1" ht="30" customHeight="1">
      <c r="A200" s="136" t="s">
        <v>86</v>
      </c>
      <c r="B200" s="130" t="s">
        <v>392</v>
      </c>
      <c r="C200" s="130" t="s">
        <v>406</v>
      </c>
      <c r="D200" s="130" t="s">
        <v>393</v>
      </c>
      <c r="E200" s="101" t="s">
        <v>665</v>
      </c>
      <c r="F200" s="101" t="s">
        <v>883</v>
      </c>
      <c r="G200" s="105" t="s">
        <v>717</v>
      </c>
      <c r="H200" s="103">
        <v>9059442.31</v>
      </c>
      <c r="I200" s="103">
        <v>22495.51</v>
      </c>
      <c r="J200" s="103">
        <v>9034482.8</v>
      </c>
      <c r="K200" s="103">
        <v>2464</v>
      </c>
      <c r="L200" s="103">
        <v>0</v>
      </c>
      <c r="M200" s="137">
        <f>SUM(K200:L200)</f>
        <v>2464</v>
      </c>
      <c r="O200" s="254">
        <f>H200-I200-J200</f>
        <v>2464</v>
      </c>
      <c r="P200" s="254">
        <f>M200-O200</f>
        <v>0</v>
      </c>
    </row>
    <row r="201" spans="1:13" s="112" customFormat="1" ht="39.75" customHeight="1">
      <c r="A201" s="135" t="s">
        <v>737</v>
      </c>
      <c r="B201" s="113"/>
      <c r="C201" s="113"/>
      <c r="D201" s="113"/>
      <c r="E201" s="113"/>
      <c r="F201" s="113"/>
      <c r="G201" s="109"/>
      <c r="H201" s="111">
        <f aca="true" t="shared" si="56" ref="H201:M201">SUM(H202:H222)</f>
        <v>267833069.35000002</v>
      </c>
      <c r="I201" s="111">
        <f t="shared" si="56"/>
        <v>3786899.6799999997</v>
      </c>
      <c r="J201" s="111">
        <f t="shared" si="56"/>
        <v>17222744.75</v>
      </c>
      <c r="K201" s="111">
        <f t="shared" si="56"/>
        <v>116837868.42999995</v>
      </c>
      <c r="L201" s="111">
        <f t="shared" si="56"/>
        <v>129985556.89999998</v>
      </c>
      <c r="M201" s="132">
        <f t="shared" si="56"/>
        <v>246823425.32999995</v>
      </c>
    </row>
    <row r="202" spans="1:16" s="1" customFormat="1" ht="30" customHeight="1">
      <c r="A202" s="136" t="s">
        <v>86</v>
      </c>
      <c r="B202" s="130" t="s">
        <v>400</v>
      </c>
      <c r="C202" s="130" t="s">
        <v>678</v>
      </c>
      <c r="D202" s="130" t="s">
        <v>503</v>
      </c>
      <c r="E202" s="101" t="s">
        <v>228</v>
      </c>
      <c r="F202" s="101" t="s">
        <v>300</v>
      </c>
      <c r="G202" s="105" t="s">
        <v>780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37">
        <f aca="true" t="shared" si="57" ref="M202:M209">SUM(K202:L202)</f>
        <v>0</v>
      </c>
      <c r="O202" s="254">
        <f aca="true" t="shared" si="58" ref="O202:O209">H202-I202-J202</f>
        <v>0</v>
      </c>
      <c r="P202" s="254">
        <f aca="true" t="shared" si="59" ref="P202:P209">M202-O202</f>
        <v>0</v>
      </c>
    </row>
    <row r="203" spans="1:16" s="1" customFormat="1" ht="30" customHeight="1">
      <c r="A203" s="136" t="s">
        <v>86</v>
      </c>
      <c r="B203" s="130" t="s">
        <v>533</v>
      </c>
      <c r="C203" s="130" t="s">
        <v>535</v>
      </c>
      <c r="D203" s="130" t="s">
        <v>506</v>
      </c>
      <c r="E203" s="101" t="s">
        <v>229</v>
      </c>
      <c r="F203" s="101" t="s">
        <v>301</v>
      </c>
      <c r="G203" s="105" t="s">
        <v>186</v>
      </c>
      <c r="H203" s="103">
        <v>60000</v>
      </c>
      <c r="I203" s="103">
        <v>0</v>
      </c>
      <c r="J203" s="103">
        <v>0</v>
      </c>
      <c r="K203" s="103">
        <v>40000</v>
      </c>
      <c r="L203" s="103">
        <v>20000</v>
      </c>
      <c r="M203" s="137">
        <f t="shared" si="57"/>
        <v>60000</v>
      </c>
      <c r="O203" s="254">
        <f t="shared" si="58"/>
        <v>60000</v>
      </c>
      <c r="P203" s="254">
        <f t="shared" si="59"/>
        <v>0</v>
      </c>
    </row>
    <row r="204" spans="1:16" s="1" customFormat="1" ht="30" customHeight="1">
      <c r="A204" s="136" t="s">
        <v>86</v>
      </c>
      <c r="B204" s="130" t="s">
        <v>136</v>
      </c>
      <c r="C204" s="130" t="s">
        <v>602</v>
      </c>
      <c r="D204" s="130" t="s">
        <v>138</v>
      </c>
      <c r="E204" s="101" t="s">
        <v>394</v>
      </c>
      <c r="F204" s="101" t="s">
        <v>302</v>
      </c>
      <c r="G204" s="104" t="s">
        <v>569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37">
        <f t="shared" si="57"/>
        <v>0</v>
      </c>
      <c r="O204" s="254">
        <f t="shared" si="58"/>
        <v>0</v>
      </c>
      <c r="P204" s="254">
        <f t="shared" si="59"/>
        <v>0</v>
      </c>
    </row>
    <row r="205" spans="1:16" s="1" customFormat="1" ht="30" customHeight="1">
      <c r="A205" s="136" t="s">
        <v>86</v>
      </c>
      <c r="B205" s="130" t="s">
        <v>463</v>
      </c>
      <c r="C205" s="130" t="s">
        <v>472</v>
      </c>
      <c r="D205" s="130" t="s">
        <v>466</v>
      </c>
      <c r="E205" s="101" t="s">
        <v>230</v>
      </c>
      <c r="F205" s="101" t="s">
        <v>303</v>
      </c>
      <c r="G205" s="104" t="s">
        <v>187</v>
      </c>
      <c r="H205" s="103">
        <v>448000</v>
      </c>
      <c r="I205" s="103">
        <v>0</v>
      </c>
      <c r="J205" s="103">
        <v>0</v>
      </c>
      <c r="K205" s="103">
        <v>0</v>
      </c>
      <c r="L205" s="103">
        <v>448000</v>
      </c>
      <c r="M205" s="137">
        <f t="shared" si="57"/>
        <v>448000</v>
      </c>
      <c r="O205" s="254">
        <f t="shared" si="58"/>
        <v>448000</v>
      </c>
      <c r="P205" s="254">
        <f t="shared" si="59"/>
        <v>0</v>
      </c>
    </row>
    <row r="206" spans="1:16" s="1" customFormat="1" ht="30" customHeight="1">
      <c r="A206" s="136" t="s">
        <v>86</v>
      </c>
      <c r="B206" s="130" t="s">
        <v>392</v>
      </c>
      <c r="C206" s="130" t="s">
        <v>665</v>
      </c>
      <c r="D206" s="130" t="s">
        <v>470</v>
      </c>
      <c r="E206" s="101" t="s">
        <v>231</v>
      </c>
      <c r="F206" s="101"/>
      <c r="G206" s="104" t="s">
        <v>188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37">
        <f t="shared" si="57"/>
        <v>0</v>
      </c>
      <c r="O206" s="254">
        <f t="shared" si="58"/>
        <v>0</v>
      </c>
      <c r="P206" s="254">
        <f t="shared" si="59"/>
        <v>0</v>
      </c>
    </row>
    <row r="207" spans="1:16" s="1" customFormat="1" ht="30" customHeight="1">
      <c r="A207" s="136" t="s">
        <v>86</v>
      </c>
      <c r="B207" s="130" t="s">
        <v>392</v>
      </c>
      <c r="C207" s="130" t="s">
        <v>806</v>
      </c>
      <c r="D207" s="130" t="s">
        <v>460</v>
      </c>
      <c r="E207" s="101" t="s">
        <v>232</v>
      </c>
      <c r="F207" s="101" t="s">
        <v>305</v>
      </c>
      <c r="G207" s="104" t="s">
        <v>541</v>
      </c>
      <c r="H207" s="103">
        <v>80000</v>
      </c>
      <c r="I207" s="103">
        <v>0</v>
      </c>
      <c r="J207" s="103">
        <v>0</v>
      </c>
      <c r="K207" s="103">
        <v>80000</v>
      </c>
      <c r="L207" s="103">
        <v>0</v>
      </c>
      <c r="M207" s="137">
        <f t="shared" si="57"/>
        <v>80000</v>
      </c>
      <c r="O207" s="254">
        <f t="shared" si="58"/>
        <v>80000</v>
      </c>
      <c r="P207" s="254">
        <f t="shared" si="59"/>
        <v>0</v>
      </c>
    </row>
    <row r="208" spans="1:16" s="1" customFormat="1" ht="30" customHeight="1">
      <c r="A208" s="136" t="s">
        <v>86</v>
      </c>
      <c r="B208" s="130" t="s">
        <v>392</v>
      </c>
      <c r="C208" s="130" t="s">
        <v>536</v>
      </c>
      <c r="D208" s="130" t="s">
        <v>515</v>
      </c>
      <c r="E208" s="101" t="s">
        <v>233</v>
      </c>
      <c r="F208" s="101" t="s">
        <v>306</v>
      </c>
      <c r="G208" s="104" t="s">
        <v>146</v>
      </c>
      <c r="H208" s="103">
        <v>66667</v>
      </c>
      <c r="I208" s="103">
        <v>0</v>
      </c>
      <c r="J208" s="103">
        <v>0</v>
      </c>
      <c r="K208" s="103">
        <v>66667</v>
      </c>
      <c r="L208" s="103">
        <v>0</v>
      </c>
      <c r="M208" s="137">
        <f t="shared" si="57"/>
        <v>66667</v>
      </c>
      <c r="O208" s="254">
        <f t="shared" si="58"/>
        <v>66667</v>
      </c>
      <c r="P208" s="254">
        <f t="shared" si="59"/>
        <v>0</v>
      </c>
    </row>
    <row r="209" spans="1:16" s="1" customFormat="1" ht="30" customHeight="1">
      <c r="A209" s="136" t="s">
        <v>86</v>
      </c>
      <c r="B209" s="130" t="s">
        <v>392</v>
      </c>
      <c r="C209" s="130" t="s">
        <v>481</v>
      </c>
      <c r="D209" s="130" t="s">
        <v>676</v>
      </c>
      <c r="E209" s="101" t="s">
        <v>234</v>
      </c>
      <c r="F209" s="101" t="s">
        <v>307</v>
      </c>
      <c r="G209" s="105" t="s">
        <v>36</v>
      </c>
      <c r="H209" s="103">
        <v>80000</v>
      </c>
      <c r="I209" s="103">
        <v>0</v>
      </c>
      <c r="J209" s="103">
        <v>0</v>
      </c>
      <c r="K209" s="103">
        <v>80000</v>
      </c>
      <c r="L209" s="103">
        <v>0</v>
      </c>
      <c r="M209" s="137">
        <f t="shared" si="57"/>
        <v>80000</v>
      </c>
      <c r="O209" s="254">
        <f t="shared" si="58"/>
        <v>80000</v>
      </c>
      <c r="P209" s="254">
        <f t="shared" si="59"/>
        <v>0</v>
      </c>
    </row>
    <row r="210" spans="1:16" s="1" customFormat="1" ht="30" customHeight="1">
      <c r="A210" s="136" t="s">
        <v>86</v>
      </c>
      <c r="B210" s="130" t="s">
        <v>820</v>
      </c>
      <c r="C210" s="130" t="s">
        <v>472</v>
      </c>
      <c r="D210" s="130" t="s">
        <v>361</v>
      </c>
      <c r="E210" s="101" t="s">
        <v>728</v>
      </c>
      <c r="F210" s="101" t="s">
        <v>308</v>
      </c>
      <c r="G210" s="104" t="s">
        <v>718</v>
      </c>
      <c r="H210" s="103">
        <v>196430863.48000002</v>
      </c>
      <c r="I210" s="103">
        <v>2681564.01</v>
      </c>
      <c r="J210" s="103">
        <v>12058449.920000002</v>
      </c>
      <c r="K210" s="103">
        <v>86102887.83999996</v>
      </c>
      <c r="L210" s="103">
        <v>95587961.70999998</v>
      </c>
      <c r="M210" s="137">
        <f aca="true" t="shared" si="60" ref="M210:M215">SUM(K210:L210)</f>
        <v>181690849.54999995</v>
      </c>
      <c r="O210" s="254">
        <f aca="true" t="shared" si="61" ref="O210:O215">H210-I210-J210</f>
        <v>181690849.55</v>
      </c>
      <c r="P210" s="254">
        <f aca="true" t="shared" si="62" ref="P210:P215">M210-O210</f>
        <v>0</v>
      </c>
    </row>
    <row r="211" spans="1:16" s="1" customFormat="1" ht="30" customHeight="1">
      <c r="A211" s="136" t="s">
        <v>86</v>
      </c>
      <c r="B211" s="130" t="s">
        <v>820</v>
      </c>
      <c r="C211" s="130" t="s">
        <v>472</v>
      </c>
      <c r="D211" s="130" t="s">
        <v>362</v>
      </c>
      <c r="E211" s="101"/>
      <c r="F211" s="101" t="s">
        <v>427</v>
      </c>
      <c r="G211" s="104" t="s">
        <v>718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37">
        <f t="shared" si="60"/>
        <v>0</v>
      </c>
      <c r="O211" s="254">
        <f t="shared" si="61"/>
        <v>0</v>
      </c>
      <c r="P211" s="254">
        <f t="shared" si="62"/>
        <v>0</v>
      </c>
    </row>
    <row r="212" spans="1:16" s="1" customFormat="1" ht="30" customHeight="1">
      <c r="A212" s="136" t="s">
        <v>86</v>
      </c>
      <c r="B212" s="130" t="s">
        <v>820</v>
      </c>
      <c r="C212" s="130" t="s">
        <v>472</v>
      </c>
      <c r="D212" s="130" t="s">
        <v>363</v>
      </c>
      <c r="E212" s="101"/>
      <c r="F212" s="101" t="s">
        <v>485</v>
      </c>
      <c r="G212" s="104" t="s">
        <v>931</v>
      </c>
      <c r="H212" s="103">
        <v>5490777</v>
      </c>
      <c r="I212" s="103">
        <v>0</v>
      </c>
      <c r="J212" s="103">
        <v>109900</v>
      </c>
      <c r="K212" s="103">
        <v>1813419.36</v>
      </c>
      <c r="L212" s="103">
        <v>3567458.05</v>
      </c>
      <c r="M212" s="137">
        <f t="shared" si="60"/>
        <v>5380877.41</v>
      </c>
      <c r="O212" s="254">
        <f t="shared" si="61"/>
        <v>5380877</v>
      </c>
      <c r="P212" s="254">
        <f t="shared" si="62"/>
        <v>0.4100000001490116</v>
      </c>
    </row>
    <row r="213" spans="1:16" s="1" customFormat="1" ht="30" customHeight="1">
      <c r="A213" s="136" t="s">
        <v>86</v>
      </c>
      <c r="B213" s="130" t="s">
        <v>820</v>
      </c>
      <c r="C213" s="130" t="s">
        <v>472</v>
      </c>
      <c r="D213" s="130" t="s">
        <v>235</v>
      </c>
      <c r="E213" s="101" t="s">
        <v>236</v>
      </c>
      <c r="F213" s="101" t="s">
        <v>309</v>
      </c>
      <c r="G213" s="105" t="s">
        <v>318</v>
      </c>
      <c r="H213" s="103">
        <v>28825560.259999998</v>
      </c>
      <c r="I213" s="103">
        <v>184000</v>
      </c>
      <c r="J213" s="103">
        <v>3193650.83</v>
      </c>
      <c r="K213" s="103">
        <v>9136594.07</v>
      </c>
      <c r="L213" s="103">
        <v>16311315.36</v>
      </c>
      <c r="M213" s="137">
        <f t="shared" si="60"/>
        <v>25447909.43</v>
      </c>
      <c r="O213" s="254">
        <f t="shared" si="61"/>
        <v>25447909.43</v>
      </c>
      <c r="P213" s="254">
        <f t="shared" si="62"/>
        <v>0</v>
      </c>
    </row>
    <row r="214" spans="1:16" s="1" customFormat="1" ht="30" customHeight="1">
      <c r="A214" s="136" t="s">
        <v>86</v>
      </c>
      <c r="B214" s="130" t="s">
        <v>820</v>
      </c>
      <c r="C214" s="130" t="s">
        <v>472</v>
      </c>
      <c r="D214" s="130" t="s">
        <v>238</v>
      </c>
      <c r="E214" s="101" t="s">
        <v>237</v>
      </c>
      <c r="F214" s="101" t="s">
        <v>310</v>
      </c>
      <c r="G214" s="104" t="s">
        <v>58</v>
      </c>
      <c r="H214" s="103">
        <v>34927201.61</v>
      </c>
      <c r="I214" s="103">
        <v>921335.67</v>
      </c>
      <c r="J214" s="103">
        <v>1780744</v>
      </c>
      <c r="K214" s="103">
        <v>18325224.939999998</v>
      </c>
      <c r="L214" s="103">
        <v>13899897</v>
      </c>
      <c r="M214" s="137">
        <f t="shared" si="60"/>
        <v>32225121.939999998</v>
      </c>
      <c r="O214" s="254">
        <f t="shared" si="61"/>
        <v>32225121.939999998</v>
      </c>
      <c r="P214" s="254">
        <f t="shared" si="62"/>
        <v>0</v>
      </c>
    </row>
    <row r="215" spans="1:16" s="1" customFormat="1" ht="30" customHeight="1">
      <c r="A215" s="136" t="s">
        <v>86</v>
      </c>
      <c r="B215" s="130" t="s">
        <v>820</v>
      </c>
      <c r="C215" s="130" t="s">
        <v>807</v>
      </c>
      <c r="D215" s="130" t="s">
        <v>681</v>
      </c>
      <c r="E215" s="101" t="s">
        <v>239</v>
      </c>
      <c r="F215" s="101" t="s">
        <v>280</v>
      </c>
      <c r="G215" s="104" t="s">
        <v>930</v>
      </c>
      <c r="H215" s="103">
        <v>80000</v>
      </c>
      <c r="I215" s="103">
        <v>0</v>
      </c>
      <c r="J215" s="103">
        <v>80000</v>
      </c>
      <c r="K215" s="103">
        <v>0</v>
      </c>
      <c r="L215" s="103">
        <v>0</v>
      </c>
      <c r="M215" s="137">
        <f t="shared" si="60"/>
        <v>0</v>
      </c>
      <c r="O215" s="254">
        <f t="shared" si="61"/>
        <v>0</v>
      </c>
      <c r="P215" s="254">
        <f t="shared" si="62"/>
        <v>0</v>
      </c>
    </row>
    <row r="216" spans="1:16" s="1" customFormat="1" ht="30" customHeight="1">
      <c r="A216" s="136" t="s">
        <v>86</v>
      </c>
      <c r="B216" s="130" t="s">
        <v>820</v>
      </c>
      <c r="C216" s="130" t="s">
        <v>497</v>
      </c>
      <c r="D216" s="130" t="s">
        <v>521</v>
      </c>
      <c r="E216" s="101" t="s">
        <v>727</v>
      </c>
      <c r="F216" s="101" t="s">
        <v>311</v>
      </c>
      <c r="G216" s="104" t="s">
        <v>43</v>
      </c>
      <c r="H216" s="103">
        <v>184000</v>
      </c>
      <c r="I216" s="103">
        <v>0</v>
      </c>
      <c r="J216" s="103">
        <v>0</v>
      </c>
      <c r="K216" s="103">
        <v>184000</v>
      </c>
      <c r="L216" s="103">
        <v>0</v>
      </c>
      <c r="M216" s="137">
        <f aca="true" t="shared" si="63" ref="M216:M222">SUM(K216:L216)</f>
        <v>184000</v>
      </c>
      <c r="O216" s="254">
        <f aca="true" t="shared" si="64" ref="O216:O222">H216-I216-J216</f>
        <v>184000</v>
      </c>
      <c r="P216" s="254">
        <f aca="true" t="shared" si="65" ref="P216:P222">M216-O216</f>
        <v>0</v>
      </c>
    </row>
    <row r="217" spans="1:16" s="1" customFormat="1" ht="30" customHeight="1">
      <c r="A217" s="136" t="s">
        <v>86</v>
      </c>
      <c r="B217" s="130" t="s">
        <v>820</v>
      </c>
      <c r="C217" s="130" t="s">
        <v>469</v>
      </c>
      <c r="D217" s="130" t="s">
        <v>471</v>
      </c>
      <c r="E217" s="101" t="s">
        <v>394</v>
      </c>
      <c r="F217" s="101" t="s">
        <v>312</v>
      </c>
      <c r="G217" s="105" t="s">
        <v>719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37">
        <f t="shared" si="63"/>
        <v>0</v>
      </c>
      <c r="O217" s="254">
        <f t="shared" si="64"/>
        <v>0</v>
      </c>
      <c r="P217" s="254">
        <f t="shared" si="65"/>
        <v>0</v>
      </c>
    </row>
    <row r="218" spans="1:16" s="1" customFormat="1" ht="30" customHeight="1">
      <c r="A218" s="136" t="s">
        <v>86</v>
      </c>
      <c r="B218" s="130" t="s">
        <v>820</v>
      </c>
      <c r="C218" s="130" t="s">
        <v>469</v>
      </c>
      <c r="D218" s="130" t="s">
        <v>600</v>
      </c>
      <c r="E218" s="101" t="s">
        <v>665</v>
      </c>
      <c r="F218" s="101" t="s">
        <v>583</v>
      </c>
      <c r="G218" s="104" t="s">
        <v>32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37">
        <f t="shared" si="63"/>
        <v>0</v>
      </c>
      <c r="O218" s="254">
        <f t="shared" si="64"/>
        <v>0</v>
      </c>
      <c r="P218" s="254">
        <f t="shared" si="65"/>
        <v>0</v>
      </c>
    </row>
    <row r="219" spans="1:16" s="1" customFormat="1" ht="30" customHeight="1">
      <c r="A219" s="136" t="s">
        <v>86</v>
      </c>
      <c r="B219" s="130" t="s">
        <v>675</v>
      </c>
      <c r="C219" s="130" t="s">
        <v>664</v>
      </c>
      <c r="D219" s="130" t="s">
        <v>347</v>
      </c>
      <c r="E219" s="101" t="s">
        <v>730</v>
      </c>
      <c r="F219" s="101" t="s">
        <v>537</v>
      </c>
      <c r="G219" s="104" t="s">
        <v>720</v>
      </c>
      <c r="H219" s="103">
        <v>1056000</v>
      </c>
      <c r="I219" s="103">
        <v>0</v>
      </c>
      <c r="J219" s="103">
        <v>0</v>
      </c>
      <c r="K219" s="103">
        <v>953075.22</v>
      </c>
      <c r="L219" s="103">
        <v>102924.78</v>
      </c>
      <c r="M219" s="137">
        <f t="shared" si="63"/>
        <v>1056000</v>
      </c>
      <c r="O219" s="254">
        <f t="shared" si="64"/>
        <v>1056000</v>
      </c>
      <c r="P219" s="254">
        <f t="shared" si="65"/>
        <v>0</v>
      </c>
    </row>
    <row r="220" spans="1:16" s="1" customFormat="1" ht="30" customHeight="1">
      <c r="A220" s="136" t="s">
        <v>86</v>
      </c>
      <c r="B220" s="130" t="s">
        <v>675</v>
      </c>
      <c r="C220" s="130" t="s">
        <v>664</v>
      </c>
      <c r="D220" s="130" t="s">
        <v>729</v>
      </c>
      <c r="E220" s="101" t="s">
        <v>472</v>
      </c>
      <c r="F220" s="101"/>
      <c r="G220" s="104" t="s">
        <v>721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37">
        <f t="shared" si="63"/>
        <v>0</v>
      </c>
      <c r="O220" s="254">
        <f t="shared" si="64"/>
        <v>0</v>
      </c>
      <c r="P220" s="254">
        <f t="shared" si="65"/>
        <v>0</v>
      </c>
    </row>
    <row r="221" spans="1:16" s="1" customFormat="1" ht="30" customHeight="1">
      <c r="A221" s="69" t="s">
        <v>86</v>
      </c>
      <c r="B221" s="59" t="s">
        <v>392</v>
      </c>
      <c r="C221" s="59" t="s">
        <v>665</v>
      </c>
      <c r="D221" s="59" t="s">
        <v>470</v>
      </c>
      <c r="E221" s="59" t="s">
        <v>472</v>
      </c>
      <c r="F221" s="104" t="s">
        <v>304</v>
      </c>
      <c r="G221" s="74" t="s">
        <v>78</v>
      </c>
      <c r="H221" s="103">
        <v>48000</v>
      </c>
      <c r="I221" s="103">
        <v>0</v>
      </c>
      <c r="J221" s="103">
        <v>0</v>
      </c>
      <c r="K221" s="103">
        <v>0</v>
      </c>
      <c r="L221" s="103">
        <v>48000</v>
      </c>
      <c r="M221" s="137">
        <f t="shared" si="63"/>
        <v>48000</v>
      </c>
      <c r="O221" s="254">
        <f t="shared" si="64"/>
        <v>48000</v>
      </c>
      <c r="P221" s="254">
        <f t="shared" si="65"/>
        <v>0</v>
      </c>
    </row>
    <row r="222" spans="1:16" s="1" customFormat="1" ht="30" customHeight="1">
      <c r="A222" s="136" t="s">
        <v>86</v>
      </c>
      <c r="B222" s="130" t="s">
        <v>675</v>
      </c>
      <c r="C222" s="130" t="s">
        <v>664</v>
      </c>
      <c r="D222" s="130" t="s">
        <v>366</v>
      </c>
      <c r="E222" s="101" t="s">
        <v>731</v>
      </c>
      <c r="F222" s="101" t="s">
        <v>538</v>
      </c>
      <c r="G222" s="104" t="s">
        <v>722</v>
      </c>
      <c r="H222" s="103">
        <v>56000</v>
      </c>
      <c r="I222" s="103">
        <v>0</v>
      </c>
      <c r="J222" s="103">
        <v>0</v>
      </c>
      <c r="K222" s="103">
        <v>56000</v>
      </c>
      <c r="L222" s="103">
        <v>0</v>
      </c>
      <c r="M222" s="137">
        <f t="shared" si="63"/>
        <v>56000</v>
      </c>
      <c r="O222" s="254">
        <f t="shared" si="64"/>
        <v>56000</v>
      </c>
      <c r="P222" s="254">
        <f t="shared" si="65"/>
        <v>0</v>
      </c>
    </row>
    <row r="223" spans="1:13" s="1" customFormat="1" ht="15" customHeight="1" thickBot="1">
      <c r="A223" s="163"/>
      <c r="B223" s="164"/>
      <c r="C223" s="164"/>
      <c r="D223" s="164"/>
      <c r="E223" s="164"/>
      <c r="F223" s="164"/>
      <c r="G223" s="164"/>
      <c r="H223" s="165"/>
      <c r="I223" s="165"/>
      <c r="J223" s="165"/>
      <c r="K223" s="165"/>
      <c r="L223" s="165"/>
      <c r="M223" s="166"/>
    </row>
    <row r="224" spans="1:13" s="1" customFormat="1" ht="27" thickTop="1">
      <c r="A224" s="107"/>
      <c r="B224" s="107"/>
      <c r="C224" s="107"/>
      <c r="D224" s="107"/>
      <c r="E224" s="107"/>
      <c r="F224" s="107"/>
      <c r="G224" s="107"/>
      <c r="H224" s="107"/>
      <c r="I224" s="97"/>
      <c r="J224" s="97"/>
      <c r="K224" s="97"/>
      <c r="L224" s="108"/>
      <c r="M224" s="97"/>
    </row>
    <row r="225" spans="1:13" s="1" customFormat="1" ht="26.25">
      <c r="A225" s="107"/>
      <c r="B225" s="107"/>
      <c r="C225" s="107"/>
      <c r="D225" s="107"/>
      <c r="E225" s="107"/>
      <c r="F225" s="107"/>
      <c r="G225" s="108"/>
      <c r="H225" s="108"/>
      <c r="I225" s="97"/>
      <c r="J225" s="97"/>
      <c r="K225" s="97"/>
      <c r="L225" s="108"/>
      <c r="M225" s="97"/>
    </row>
    <row r="226" spans="1:13" s="1" customFormat="1" ht="25.5">
      <c r="A226" s="108"/>
      <c r="B226" s="108"/>
      <c r="C226" s="108"/>
      <c r="D226" s="108"/>
      <c r="E226" s="108"/>
      <c r="F226" s="108"/>
      <c r="G226" s="108"/>
      <c r="H226" s="108"/>
      <c r="I226" s="97"/>
      <c r="J226" s="97"/>
      <c r="K226" s="97"/>
      <c r="L226" s="108"/>
      <c r="M226" s="97"/>
    </row>
    <row r="227" spans="1:13" s="1" customFormat="1" ht="25.5">
      <c r="A227" s="108"/>
      <c r="B227" s="108"/>
      <c r="C227" s="108"/>
      <c r="D227" s="108"/>
      <c r="E227" s="108"/>
      <c r="F227" s="108"/>
      <c r="G227" s="108"/>
      <c r="H227" s="108"/>
      <c r="I227" s="97"/>
      <c r="J227" s="97"/>
      <c r="K227" s="97"/>
      <c r="L227" s="108"/>
      <c r="M227" s="97"/>
    </row>
    <row r="228" spans="1:13" s="1" customFormat="1" ht="25.5">
      <c r="A228" s="108"/>
      <c r="B228" s="108"/>
      <c r="C228" s="108"/>
      <c r="D228" s="108"/>
      <c r="E228" s="108"/>
      <c r="F228" s="108"/>
      <c r="G228" s="108"/>
      <c r="H228" s="108"/>
      <c r="I228" s="97"/>
      <c r="J228" s="97"/>
      <c r="K228" s="97"/>
      <c r="L228" s="108"/>
      <c r="M228" s="97"/>
    </row>
    <row r="229" spans="1:13" s="1" customFormat="1" ht="25.5">
      <c r="A229" s="108"/>
      <c r="B229" s="108"/>
      <c r="C229" s="108"/>
      <c r="D229" s="108"/>
      <c r="E229" s="108"/>
      <c r="F229" s="108"/>
      <c r="G229" s="108"/>
      <c r="H229" s="108"/>
      <c r="I229" s="97"/>
      <c r="J229" s="97"/>
      <c r="K229" s="97"/>
      <c r="L229" s="108"/>
      <c r="M229" s="97"/>
    </row>
    <row r="230" spans="1:13" s="1" customFormat="1" ht="25.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97"/>
    </row>
    <row r="231" spans="1:13" s="1" customFormat="1" ht="25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97"/>
    </row>
    <row r="232" spans="1:13" s="1" customFormat="1" ht="25.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97"/>
    </row>
    <row r="233" spans="1:13" s="1" customFormat="1" ht="25.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97"/>
    </row>
    <row r="234" spans="1:13" s="1" customFormat="1" ht="25.5">
      <c r="A234" s="108" t="s">
        <v>723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97"/>
    </row>
    <row r="235" spans="1:13" s="1" customFormat="1" ht="25.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97"/>
    </row>
    <row r="236" spans="1:13" s="1" customFormat="1" ht="25.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97"/>
    </row>
    <row r="237" spans="1:13" s="1" customFormat="1" ht="25.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97"/>
    </row>
    <row r="238" spans="1:13" s="1" customFormat="1" ht="25.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97"/>
    </row>
    <row r="239" spans="1:13" s="1" customFormat="1" ht="25.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97"/>
    </row>
    <row r="240" spans="1:13" s="1" customFormat="1" ht="25.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97"/>
    </row>
    <row r="241" spans="1:13" s="1" customFormat="1" ht="25.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97"/>
    </row>
    <row r="242" spans="1:13" s="1" customFormat="1" ht="25.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97"/>
    </row>
    <row r="243" spans="1:13" s="1" customFormat="1" ht="25.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97"/>
    </row>
    <row r="244" spans="1:13" s="1" customFormat="1" ht="25.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97"/>
    </row>
    <row r="245" spans="1:13" s="1" customFormat="1" ht="25.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97"/>
    </row>
    <row r="246" spans="1:13" s="1" customFormat="1" ht="25.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97"/>
    </row>
    <row r="247" spans="1:13" s="1" customFormat="1" ht="25.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97"/>
    </row>
    <row r="248" spans="1:13" s="1" customFormat="1" ht="25.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97"/>
    </row>
    <row r="249" spans="1:13" s="1" customFormat="1" ht="25.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97"/>
    </row>
    <row r="250" spans="1:13" s="1" customFormat="1" ht="25.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97"/>
    </row>
    <row r="251" spans="1:13" s="1" customFormat="1" ht="25.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97"/>
    </row>
    <row r="252" spans="1:13" s="1" customFormat="1" ht="25.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97"/>
    </row>
    <row r="253" spans="1:13" s="1" customFormat="1" ht="25.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97"/>
    </row>
    <row r="254" spans="1:13" s="1" customFormat="1" ht="25.5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97"/>
    </row>
    <row r="255" spans="1:13" s="1" customFormat="1" ht="25.5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97"/>
    </row>
    <row r="256" spans="1:13" s="1" customFormat="1" ht="25.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97"/>
    </row>
    <row r="257" spans="1:13" s="1" customFormat="1" ht="25.5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97"/>
    </row>
    <row r="258" spans="1:13" s="1" customFormat="1" ht="25.5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97"/>
    </row>
    <row r="259" spans="1:13" s="1" customFormat="1" ht="25.5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97"/>
    </row>
    <row r="260" spans="1:13" s="1" customFormat="1" ht="25.5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97"/>
    </row>
    <row r="261" spans="1:13" s="1" customFormat="1" ht="25.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97"/>
    </row>
    <row r="262" spans="1:13" s="1" customFormat="1" ht="25.5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97"/>
    </row>
    <row r="263" spans="1:13" s="1" customFormat="1" ht="25.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97"/>
    </row>
    <row r="264" spans="1:13" s="1" customFormat="1" ht="25.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97"/>
    </row>
    <row r="265" spans="1:13" s="1" customFormat="1" ht="25.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97"/>
    </row>
    <row r="266" spans="1:13" s="1" customFormat="1" ht="25.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97"/>
    </row>
    <row r="267" spans="1:13" s="1" customFormat="1" ht="25.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97"/>
    </row>
    <row r="268" spans="1:13" s="1" customFormat="1" ht="25.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97"/>
    </row>
    <row r="269" spans="1:13" s="1" customFormat="1" ht="25.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97"/>
    </row>
    <row r="270" spans="1:13" s="1" customFormat="1" ht="25.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97"/>
    </row>
    <row r="271" spans="1:13" s="1" customFormat="1" ht="25.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97"/>
    </row>
    <row r="272" spans="1:13" s="1" customFormat="1" ht="25.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97"/>
    </row>
    <row r="273" spans="1:13" s="1" customFormat="1" ht="25.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97"/>
    </row>
    <row r="274" spans="1:13" s="1" customFormat="1" ht="25.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97"/>
    </row>
    <row r="275" spans="1:13" s="1" customFormat="1" ht="25.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97"/>
    </row>
    <row r="276" spans="1:13" s="1" customFormat="1" ht="25.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97"/>
    </row>
    <row r="277" spans="1:13" s="1" customFormat="1" ht="25.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97"/>
    </row>
    <row r="278" spans="1:13" s="1" customFormat="1" ht="25.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97"/>
    </row>
    <row r="279" spans="1:13" s="1" customFormat="1" ht="25.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97"/>
    </row>
    <row r="280" spans="1:13" s="1" customFormat="1" ht="25.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97"/>
    </row>
    <row r="281" spans="1:13" s="1" customFormat="1" ht="25.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97"/>
    </row>
    <row r="282" spans="1:13" s="1" customFormat="1" ht="25.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97"/>
    </row>
    <row r="283" spans="1:13" s="1" customFormat="1" ht="25.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97"/>
    </row>
    <row r="284" spans="1:13" s="1" customFormat="1" ht="25.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97"/>
    </row>
    <row r="285" spans="1:13" s="1" customFormat="1" ht="25.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97"/>
    </row>
    <row r="286" spans="1:13" s="1" customFormat="1" ht="25.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97"/>
    </row>
    <row r="287" spans="1:13" s="1" customFormat="1" ht="25.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97"/>
    </row>
    <row r="288" spans="1:13" s="1" customFormat="1" ht="25.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97"/>
    </row>
    <row r="289" spans="1:13" s="1" customFormat="1" ht="25.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97"/>
    </row>
    <row r="290" spans="1:13" s="1" customFormat="1" ht="25.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97"/>
    </row>
    <row r="291" spans="1:13" s="1" customFormat="1" ht="25.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97"/>
    </row>
    <row r="292" spans="1:13" s="1" customFormat="1" ht="25.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97"/>
    </row>
    <row r="293" spans="1:13" s="1" customFormat="1" ht="25.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97"/>
    </row>
    <row r="294" spans="1:13" s="1" customFormat="1" ht="25.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97"/>
    </row>
    <row r="295" spans="1:13" s="1" customFormat="1" ht="25.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97"/>
    </row>
    <row r="296" spans="1:13" s="1" customFormat="1" ht="25.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97"/>
    </row>
    <row r="297" spans="1:13" s="1" customFormat="1" ht="25.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97"/>
    </row>
    <row r="298" spans="1:13" s="1" customFormat="1" ht="25.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97"/>
    </row>
    <row r="299" spans="1:13" s="1" customFormat="1" ht="25.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97"/>
    </row>
    <row r="300" spans="1:13" s="1" customFormat="1" ht="25.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97"/>
    </row>
    <row r="301" spans="1:13" s="1" customFormat="1" ht="25.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97"/>
    </row>
    <row r="302" spans="1:13" s="1" customFormat="1" ht="25.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97"/>
    </row>
    <row r="303" spans="1:13" s="1" customFormat="1" ht="25.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97"/>
    </row>
    <row r="304" spans="1:13" s="1" customFormat="1" ht="25.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97"/>
    </row>
    <row r="305" spans="1:13" s="1" customFormat="1" ht="25.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97"/>
    </row>
    <row r="306" spans="1:13" s="1" customFormat="1" ht="25.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97"/>
    </row>
    <row r="307" spans="1:13" s="1" customFormat="1" ht="25.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97"/>
    </row>
    <row r="308" spans="1:13" s="1" customFormat="1" ht="25.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97"/>
    </row>
    <row r="309" spans="1:13" s="1" customFormat="1" ht="25.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97"/>
    </row>
    <row r="310" spans="1:13" s="1" customFormat="1" ht="25.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97"/>
    </row>
    <row r="311" spans="1:13" s="1" customFormat="1" ht="25.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97"/>
    </row>
    <row r="312" spans="1:13" s="1" customFormat="1" ht="25.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97"/>
    </row>
    <row r="313" spans="1:13" s="1" customFormat="1" ht="25.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97"/>
    </row>
    <row r="314" spans="1:13" s="1" customFormat="1" ht="25.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97"/>
    </row>
    <row r="315" spans="1:13" s="1" customFormat="1" ht="25.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97"/>
    </row>
    <row r="316" spans="1:13" s="1" customFormat="1" ht="25.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97"/>
    </row>
    <row r="317" spans="1:13" s="1" customFormat="1" ht="25.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97"/>
    </row>
    <row r="318" spans="1:13" s="1" customFormat="1" ht="25.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97"/>
    </row>
    <row r="319" spans="1:13" s="1" customFormat="1" ht="25.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97"/>
    </row>
    <row r="320" spans="1:13" s="1" customFormat="1" ht="25.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97"/>
    </row>
    <row r="321" spans="1:13" s="1" customFormat="1" ht="25.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97"/>
    </row>
    <row r="322" spans="1:13" s="1" customFormat="1" ht="25.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97"/>
    </row>
    <row r="323" spans="1:13" s="1" customFormat="1" ht="25.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97"/>
    </row>
    <row r="324" spans="1:13" s="1" customFormat="1" ht="25.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97"/>
    </row>
    <row r="325" spans="1:13" s="1" customFormat="1" ht="25.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97"/>
    </row>
    <row r="326" spans="1:13" s="1" customFormat="1" ht="25.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97"/>
    </row>
    <row r="327" spans="1:13" s="1" customFormat="1" ht="25.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97"/>
    </row>
    <row r="328" spans="1:13" s="1" customFormat="1" ht="25.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97"/>
    </row>
    <row r="329" spans="1:13" s="1" customFormat="1" ht="25.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97"/>
    </row>
    <row r="330" spans="1:13" s="1" customFormat="1" ht="25.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97"/>
    </row>
    <row r="331" spans="1:13" s="1" customFormat="1" ht="25.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97"/>
    </row>
    <row r="332" spans="1:13" s="1" customFormat="1" ht="25.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97"/>
    </row>
    <row r="333" spans="1:13" s="1" customFormat="1" ht="25.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97"/>
    </row>
    <row r="334" spans="1:13" s="1" customFormat="1" ht="25.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97"/>
    </row>
    <row r="335" spans="1:13" s="1" customFormat="1" ht="25.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97"/>
    </row>
    <row r="336" spans="1:13" s="1" customFormat="1" ht="25.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97"/>
    </row>
    <row r="337" spans="1:13" s="1" customFormat="1" ht="25.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97"/>
    </row>
    <row r="338" spans="1:13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0"/>
    </row>
    <row r="339" spans="1:13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0"/>
    </row>
    <row r="340" spans="1:13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0"/>
    </row>
    <row r="341" spans="1:13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0"/>
    </row>
    <row r="342" spans="1:13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0"/>
    </row>
    <row r="343" spans="1:13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0"/>
    </row>
    <row r="344" spans="1:13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0"/>
    </row>
    <row r="345" spans="1:13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0"/>
    </row>
    <row r="346" spans="1:13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0"/>
    </row>
    <row r="347" spans="1:13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0"/>
    </row>
    <row r="348" spans="1:13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0"/>
    </row>
    <row r="349" spans="1:13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0"/>
    </row>
    <row r="350" spans="1:13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0"/>
    </row>
    <row r="351" spans="1:13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0"/>
    </row>
    <row r="352" spans="1:13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0"/>
    </row>
    <row r="353" spans="1:13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0"/>
    </row>
    <row r="354" spans="1:13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0"/>
    </row>
    <row r="355" spans="1:13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0"/>
    </row>
    <row r="356" spans="1:13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0"/>
    </row>
    <row r="357" spans="1:13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0"/>
    </row>
    <row r="358" spans="1:13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0"/>
    </row>
    <row r="359" spans="1:13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0"/>
    </row>
    <row r="360" spans="1:13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0"/>
    </row>
    <row r="361" spans="1:13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0"/>
    </row>
    <row r="362" spans="1:13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0"/>
    </row>
    <row r="363" spans="1:13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0"/>
    </row>
    <row r="364" spans="1:13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0"/>
    </row>
    <row r="365" spans="1:13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0"/>
    </row>
    <row r="366" spans="1:13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0"/>
    </row>
    <row r="367" spans="1:13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0"/>
    </row>
    <row r="368" spans="1:13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0"/>
    </row>
    <row r="369" spans="1:13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0"/>
    </row>
    <row r="370" spans="1:13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0"/>
    </row>
    <row r="371" spans="1:13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0"/>
    </row>
    <row r="372" spans="1:13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0"/>
    </row>
    <row r="373" spans="1:13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0"/>
    </row>
    <row r="374" spans="1:13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0"/>
    </row>
    <row r="375" spans="1:13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0"/>
    </row>
    <row r="376" spans="1:13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0"/>
    </row>
    <row r="377" spans="1:13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0"/>
    </row>
    <row r="378" spans="1:13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0"/>
    </row>
    <row r="379" spans="1:13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0"/>
    </row>
    <row r="380" spans="1:13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0"/>
    </row>
    <row r="381" spans="1:13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0"/>
    </row>
    <row r="382" spans="1:13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0"/>
    </row>
    <row r="383" spans="1:13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0"/>
    </row>
    <row r="384" spans="1:13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0"/>
    </row>
    <row r="385" spans="1:13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0"/>
    </row>
    <row r="386" spans="1:13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0"/>
    </row>
    <row r="387" spans="1:13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0"/>
    </row>
    <row r="388" spans="1:13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0"/>
    </row>
    <row r="389" spans="1:13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0"/>
    </row>
    <row r="390" spans="1:13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0"/>
    </row>
    <row r="391" spans="1:13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0"/>
    </row>
    <row r="392" spans="1:13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0"/>
    </row>
    <row r="393" spans="1:13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0"/>
    </row>
    <row r="394" spans="1:13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0"/>
    </row>
    <row r="395" spans="1:13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0"/>
    </row>
    <row r="396" spans="1:13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0"/>
    </row>
    <row r="397" spans="1:13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0"/>
    </row>
    <row r="398" spans="1:13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0"/>
    </row>
    <row r="399" spans="1:13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0"/>
    </row>
    <row r="400" spans="1:13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0"/>
    </row>
    <row r="401" spans="1:13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0"/>
    </row>
    <row r="402" spans="1:13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0"/>
    </row>
    <row r="403" spans="1:13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0"/>
    </row>
    <row r="404" spans="1:13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0"/>
    </row>
    <row r="405" spans="1:13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0"/>
    </row>
    <row r="406" spans="1:13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0"/>
    </row>
    <row r="407" spans="1:13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0"/>
    </row>
    <row r="408" spans="1:13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0"/>
    </row>
    <row r="409" spans="1:13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0"/>
    </row>
    <row r="410" spans="1:13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0"/>
    </row>
    <row r="411" spans="1:13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0"/>
    </row>
    <row r="412" spans="1:13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0"/>
    </row>
    <row r="413" spans="1:13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0"/>
    </row>
    <row r="414" spans="1:13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0"/>
    </row>
    <row r="415" spans="1:13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0"/>
    </row>
    <row r="416" spans="1:13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0"/>
    </row>
    <row r="417" spans="1:13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0"/>
    </row>
    <row r="418" spans="1:13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0"/>
    </row>
    <row r="419" spans="1:13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0"/>
    </row>
    <row r="420" spans="1:13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0"/>
    </row>
    <row r="421" spans="1:13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0"/>
    </row>
    <row r="422" spans="1:13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0"/>
    </row>
    <row r="423" spans="1:13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0"/>
    </row>
    <row r="424" spans="1:13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0"/>
    </row>
    <row r="425" spans="1:13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0"/>
    </row>
  </sheetData>
  <mergeCells count="10">
    <mergeCell ref="O8:Q8"/>
    <mergeCell ref="K9:M9"/>
    <mergeCell ref="A3:M3"/>
    <mergeCell ref="A5:G5"/>
    <mergeCell ref="A8:E10"/>
    <mergeCell ref="A7:G7"/>
    <mergeCell ref="H8:M8"/>
    <mergeCell ref="H9:H10"/>
    <mergeCell ref="I9:I10"/>
    <mergeCell ref="J9:J10"/>
  </mergeCells>
  <printOptions horizontalCentered="1"/>
  <pageMargins left="0" right="0" top="0.3937007874015748" bottom="0.5905511811023623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/&amp;N&amp;R&amp;"Arial,Negrito"&amp;12CAA/2003/CNS/ABR/&amp;F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79"/>
  <sheetViews>
    <sheetView tabSelected="1" zoomScale="25" zoomScaleNormal="25" workbookViewId="0" topLeftCell="D1">
      <selection activeCell="B12" sqref="B12"/>
    </sheetView>
  </sheetViews>
  <sheetFormatPr defaultColWidth="9.140625" defaultRowHeight="12.75"/>
  <cols>
    <col min="1" max="1" width="19.00390625" style="197" customWidth="1"/>
    <col min="2" max="2" width="209.57421875" style="197" customWidth="1"/>
    <col min="3" max="8" width="65.7109375" style="197" customWidth="1"/>
    <col min="9" max="9" width="6.8515625" style="197" customWidth="1"/>
    <col min="10" max="12" width="6.28125" style="197" customWidth="1"/>
    <col min="13" max="13" width="55.00390625" style="198" customWidth="1"/>
    <col min="14" max="14" width="51.00390625" style="198" bestFit="1" customWidth="1"/>
    <col min="15" max="15" width="51.00390625" style="197" bestFit="1" customWidth="1"/>
    <col min="16" max="16384" width="11.421875" style="197" customWidth="1"/>
  </cols>
  <sheetData>
    <row r="1" spans="1:3" ht="45" customHeight="1">
      <c r="A1" s="194" t="s">
        <v>584</v>
      </c>
      <c r="B1" s="195"/>
      <c r="C1" s="196"/>
    </row>
    <row r="2" spans="1:3" ht="45" customHeight="1">
      <c r="A2" s="194" t="s">
        <v>585</v>
      </c>
      <c r="B2" s="195"/>
      <c r="C2" s="196"/>
    </row>
    <row r="3" spans="1:3" ht="45" customHeight="1">
      <c r="A3" s="194" t="s">
        <v>586</v>
      </c>
      <c r="B3" s="195"/>
      <c r="C3" s="196"/>
    </row>
    <row r="4" spans="1:3" ht="45" customHeight="1">
      <c r="A4" s="194" t="s">
        <v>326</v>
      </c>
      <c r="B4" s="195"/>
      <c r="C4" s="196"/>
    </row>
    <row r="5" spans="2:3" ht="18" customHeight="1">
      <c r="B5" s="199"/>
      <c r="C5" s="199"/>
    </row>
    <row r="6" spans="2:3" ht="24.75" customHeight="1">
      <c r="B6" s="199"/>
      <c r="C6" s="199"/>
    </row>
    <row r="7" spans="1:8" ht="60" customHeight="1">
      <c r="A7" s="335" t="s">
        <v>842</v>
      </c>
      <c r="B7" s="335"/>
      <c r="C7" s="335"/>
      <c r="D7" s="335"/>
      <c r="E7" s="335"/>
      <c r="F7" s="335"/>
      <c r="G7" s="335"/>
      <c r="H7" s="335"/>
    </row>
    <row r="8" spans="1:15" ht="24.75" customHeight="1">
      <c r="A8" s="257"/>
      <c r="B8" s="258"/>
      <c r="C8" s="258"/>
      <c r="D8" s="259"/>
      <c r="E8" s="259"/>
      <c r="F8" s="259"/>
      <c r="G8" s="259"/>
      <c r="H8" s="257"/>
      <c r="I8" s="257"/>
      <c r="J8" s="257"/>
      <c r="K8" s="257"/>
      <c r="L8" s="257"/>
      <c r="M8" s="260"/>
      <c r="N8" s="260"/>
      <c r="O8" s="257"/>
    </row>
    <row r="9" spans="1:8" ht="46.5" customHeight="1">
      <c r="A9" s="200"/>
      <c r="B9" s="201" t="s">
        <v>424</v>
      </c>
      <c r="C9" s="202"/>
      <c r="D9" s="203"/>
      <c r="E9" s="203"/>
      <c r="F9" s="203"/>
      <c r="G9" s="204"/>
      <c r="H9" s="205"/>
    </row>
    <row r="10" spans="1:8" ht="6" customHeight="1">
      <c r="A10" s="200"/>
      <c r="B10" s="206"/>
      <c r="C10" s="207"/>
      <c r="D10" s="203"/>
      <c r="E10" s="203"/>
      <c r="F10" s="203"/>
      <c r="G10" s="203"/>
      <c r="H10" s="200"/>
    </row>
    <row r="11" spans="1:8" ht="46.5" customHeight="1">
      <c r="A11" s="200"/>
      <c r="B11" s="255"/>
      <c r="C11" s="202"/>
      <c r="D11" s="208"/>
      <c r="E11" s="208"/>
      <c r="F11" s="209"/>
      <c r="G11" s="209"/>
      <c r="H11" s="200"/>
    </row>
    <row r="12" spans="1:8" ht="54.75" customHeight="1" thickBot="1">
      <c r="A12" s="200"/>
      <c r="B12" s="256" t="s">
        <v>751</v>
      </c>
      <c r="C12" s="210"/>
      <c r="D12" s="211"/>
      <c r="E12" s="211"/>
      <c r="F12" s="212"/>
      <c r="G12" s="212"/>
      <c r="H12" s="213" t="s">
        <v>724</v>
      </c>
    </row>
    <row r="13" spans="1:8" ht="60" customHeight="1" thickBot="1">
      <c r="A13" s="334" t="s">
        <v>79</v>
      </c>
      <c r="B13" s="334"/>
      <c r="C13" s="334" t="s">
        <v>754</v>
      </c>
      <c r="D13" s="334"/>
      <c r="E13" s="334"/>
      <c r="F13" s="334"/>
      <c r="G13" s="334"/>
      <c r="H13" s="334"/>
    </row>
    <row r="14" spans="1:8" ht="60" customHeight="1" thickBot="1">
      <c r="A14" s="334"/>
      <c r="B14" s="334"/>
      <c r="C14" s="334" t="s">
        <v>784</v>
      </c>
      <c r="D14" s="334" t="s">
        <v>785</v>
      </c>
      <c r="E14" s="334" t="s">
        <v>753</v>
      </c>
      <c r="F14" s="334" t="s">
        <v>396</v>
      </c>
      <c r="G14" s="334"/>
      <c r="H14" s="334"/>
    </row>
    <row r="15" spans="1:8" ht="60" customHeight="1" thickBot="1">
      <c r="A15" s="334"/>
      <c r="B15" s="334"/>
      <c r="C15" s="334"/>
      <c r="D15" s="334"/>
      <c r="E15" s="334"/>
      <c r="F15" s="278" t="s">
        <v>395</v>
      </c>
      <c r="G15" s="278" t="s">
        <v>399</v>
      </c>
      <c r="H15" s="278" t="s">
        <v>462</v>
      </c>
    </row>
    <row r="16" spans="1:8" ht="7.5" customHeight="1">
      <c r="A16" s="214"/>
      <c r="B16" s="215"/>
      <c r="C16" s="273"/>
      <c r="D16" s="215"/>
      <c r="E16" s="215"/>
      <c r="F16" s="215"/>
      <c r="G16" s="215"/>
      <c r="H16" s="216"/>
    </row>
    <row r="17" spans="1:13" ht="64.5" customHeight="1">
      <c r="A17" s="242">
        <v>1</v>
      </c>
      <c r="B17" s="218" t="s">
        <v>425</v>
      </c>
      <c r="C17" s="219">
        <f aca="true" t="shared" si="0" ref="C17:H17">SUM(C18:C20)</f>
        <v>86061226.27</v>
      </c>
      <c r="D17" s="219">
        <f t="shared" si="0"/>
        <v>3410579.83</v>
      </c>
      <c r="E17" s="219">
        <f t="shared" si="0"/>
        <v>51459544.849999994</v>
      </c>
      <c r="F17" s="219">
        <f t="shared" si="0"/>
        <v>31162798.66</v>
      </c>
      <c r="G17" s="219">
        <f t="shared" si="0"/>
        <v>28302.65</v>
      </c>
      <c r="H17" s="274">
        <f t="shared" si="0"/>
        <v>31191101.31</v>
      </c>
      <c r="I17" s="220"/>
      <c r="M17" s="221"/>
    </row>
    <row r="18" spans="1:13" ht="64.5" customHeight="1">
      <c r="A18" s="222">
        <v>2</v>
      </c>
      <c r="B18" s="223" t="s">
        <v>426</v>
      </c>
      <c r="C18" s="224">
        <f>'De Para Anss '!H15-'De Para Anss '!H17+'De Para Anvs'!H16-'De Para Anvs'!H17+'De Para Fiocruz'!H14-'De Para Fiocruz'!H15+'De Para Funasa'!I16-'De Para Funasa'!I17+'De Para Fundo'!H16-'De Para Fundo'!H17</f>
        <v>83267480.63</v>
      </c>
      <c r="D18" s="224">
        <f>'De Para Anss '!I15-'De Para Anss '!I17+'De Para Anvs'!I16-'De Para Anvs'!I17+'De Para Fiocruz'!I14-'De Para Fiocruz'!I15+'De Para Funasa'!J16-'De Para Funasa'!J17+'De Para Fundo'!I16-'De Para Fundo'!I17</f>
        <v>2709640.36</v>
      </c>
      <c r="E18" s="224">
        <f>'De Para Anss '!J15-'De Para Anss '!J17+'De Para Anvs'!J16-'De Para Anvs'!J17+'De Para Fiocruz'!J14-'De Para Fiocruz'!J15+'De Para Funasa'!K16-'De Para Funasa'!K17+'De Para Fundo'!J16-'De Para Fundo'!J17</f>
        <v>51042469.94</v>
      </c>
      <c r="F18" s="224">
        <f>'De Para Anss '!K15-'De Para Anss '!K17+'De Para Anvs'!K16-'De Para Anvs'!K17+'De Para Fiocruz'!K14-'De Para Fiocruz'!K15+'De Para Funasa'!L16-'De Para Funasa'!L17+'De Para Fundo'!K16-'De Para Fundo'!K17</f>
        <v>29487067.4</v>
      </c>
      <c r="G18" s="224">
        <f>'De Para Anss '!L15-'De Para Anss '!L17+'De Para Anvs'!L16-'De Para Anvs'!L17+'De Para Fiocruz'!L14-'De Para Fiocruz'!L15+'De Para Funasa'!M16-'De Para Funasa'!M17+'De Para Fundo'!L16-'De Para Fundo'!L17</f>
        <v>28302.65</v>
      </c>
      <c r="H18" s="275">
        <f>'De Para Anss '!M15-'De Para Anss '!M17+'De Para Anvs'!M16-'De Para Anvs'!M17+'De Para Fiocruz'!M14-'De Para Fiocruz'!M15+'De Para Funasa'!N16-'De Para Funasa'!N17+'De Para Fundo'!M16-'De Para Fundo'!M17</f>
        <v>29515370.049999997</v>
      </c>
      <c r="I18" s="220"/>
      <c r="M18" s="221"/>
    </row>
    <row r="19" spans="1:13" ht="64.5" customHeight="1">
      <c r="A19" s="222">
        <v>3</v>
      </c>
      <c r="B19" s="223" t="s">
        <v>936</v>
      </c>
      <c r="C19" s="224">
        <f>'De Para Anss '!H17+'De Para Anvs'!H17+'De Para Fiocruz'!H15+'De Para Funasa'!I17+'De Para Fundo'!H17</f>
        <v>2793745.64</v>
      </c>
      <c r="D19" s="224">
        <f>'De Para Anss '!I17+'De Para Anvs'!I17+'De Para Fiocruz'!I15+'De Para Funasa'!J17+'De Para Fundo'!I17</f>
        <v>700939.47</v>
      </c>
      <c r="E19" s="224">
        <f>'De Para Anss '!J17+'De Para Anvs'!J17+'De Para Fiocruz'!J15+'De Para Funasa'!K17+'De Para Fundo'!J17</f>
        <v>417074.91000000003</v>
      </c>
      <c r="F19" s="224">
        <f>'De Para Anss '!K17+'De Para Anvs'!K17+'De Para Fiocruz'!K15+'De Para Funasa'!L17+'De Para Fundo'!K17</f>
        <v>1675731.26</v>
      </c>
      <c r="G19" s="224">
        <f>'De Para Anss '!L17+'De Para Anvs'!L17+'De Para Fiocruz'!L15+'De Para Funasa'!M17+'De Para Fundo'!L17</f>
        <v>0</v>
      </c>
      <c r="H19" s="275">
        <f>'De Para Anss '!M17+'De Para Anvs'!M17+'De Para Fiocruz'!M15+'De Para Funasa'!N17+'De Para Fundo'!M17</f>
        <v>1675731.26</v>
      </c>
      <c r="I19" s="220"/>
      <c r="M19" s="221"/>
    </row>
    <row r="20" spans="1:14" ht="64.5" customHeight="1">
      <c r="A20" s="217">
        <v>4</v>
      </c>
      <c r="B20" s="223" t="s">
        <v>937</v>
      </c>
      <c r="C20" s="224">
        <f>'De Para Fundo'!H25</f>
        <v>0</v>
      </c>
      <c r="D20" s="224">
        <f>'De Para Fundo'!I25</f>
        <v>0</v>
      </c>
      <c r="E20" s="224">
        <f>'De Para Fundo'!J25</f>
        <v>0</v>
      </c>
      <c r="F20" s="224">
        <f>'De Para Fundo'!K25</f>
        <v>0</v>
      </c>
      <c r="G20" s="224">
        <f>'De Para Fundo'!L25</f>
        <v>0</v>
      </c>
      <c r="H20" s="275">
        <f>'De Para Fundo'!M25</f>
        <v>0</v>
      </c>
      <c r="I20" s="220"/>
      <c r="M20" s="221"/>
      <c r="N20" s="205"/>
    </row>
    <row r="21" spans="1:13" ht="64.5" customHeight="1">
      <c r="A21" s="242">
        <v>5</v>
      </c>
      <c r="B21" s="225" t="s">
        <v>938</v>
      </c>
      <c r="C21" s="219">
        <f aca="true" t="shared" si="1" ref="C21:H21">SUM(C22:C52)</f>
        <v>1323159566.6999998</v>
      </c>
      <c r="D21" s="219">
        <f t="shared" si="1"/>
        <v>50084659.96000001</v>
      </c>
      <c r="E21" s="219">
        <f t="shared" si="1"/>
        <v>707162391.0399998</v>
      </c>
      <c r="F21" s="219">
        <f t="shared" si="1"/>
        <v>234219578.25999996</v>
      </c>
      <c r="G21" s="219">
        <f t="shared" si="1"/>
        <v>331692937.43999994</v>
      </c>
      <c r="H21" s="274">
        <f t="shared" si="1"/>
        <v>565912515.6999999</v>
      </c>
      <c r="I21" s="220"/>
      <c r="M21" s="221"/>
    </row>
    <row r="22" spans="1:13" ht="64.5" customHeight="1">
      <c r="A22" s="222">
        <v>6</v>
      </c>
      <c r="B22" s="223" t="s">
        <v>328</v>
      </c>
      <c r="C22" s="224">
        <f>'De Para Fundo'!H28</f>
        <v>9024032.48</v>
      </c>
      <c r="D22" s="224">
        <f>'De Para Fundo'!I28</f>
        <v>0</v>
      </c>
      <c r="E22" s="224">
        <f>'De Para Fundo'!J28</f>
        <v>2428225</v>
      </c>
      <c r="F22" s="224">
        <f>'De Para Fundo'!K28</f>
        <v>1087791.48</v>
      </c>
      <c r="G22" s="224">
        <f>'De Para Fundo'!L28</f>
        <v>5508016</v>
      </c>
      <c r="H22" s="275">
        <f>'De Para Fundo'!M28</f>
        <v>6595807.48</v>
      </c>
      <c r="I22" s="220"/>
      <c r="M22" s="221"/>
    </row>
    <row r="23" spans="1:13" ht="64.5" customHeight="1">
      <c r="A23" s="222">
        <v>7</v>
      </c>
      <c r="B23" s="223" t="s">
        <v>329</v>
      </c>
      <c r="C23" s="224">
        <f>'De Para Fundo'!H33</f>
        <v>33665236.06</v>
      </c>
      <c r="D23" s="224">
        <f>'De Para Fundo'!I33</f>
        <v>0</v>
      </c>
      <c r="E23" s="224">
        <f>'De Para Fundo'!J33</f>
        <v>2000000</v>
      </c>
      <c r="F23" s="224">
        <f>'De Para Fundo'!K33</f>
        <v>0</v>
      </c>
      <c r="G23" s="224">
        <f>'De Para Fundo'!L33</f>
        <v>31665236.060000002</v>
      </c>
      <c r="H23" s="275">
        <f>'De Para Fundo'!M33</f>
        <v>31665236.060000002</v>
      </c>
      <c r="I23" s="220"/>
      <c r="M23" s="221"/>
    </row>
    <row r="24" spans="1:13" ht="64.5" customHeight="1">
      <c r="A24" s="217">
        <v>8</v>
      </c>
      <c r="B24" s="223" t="s">
        <v>330</v>
      </c>
      <c r="C24" s="224">
        <f>'De Para Fundo'!H35</f>
        <v>11407514.959999999</v>
      </c>
      <c r="D24" s="224">
        <f>'De Para Fundo'!I35</f>
        <v>685422.27</v>
      </c>
      <c r="E24" s="224">
        <f>'De Para Fundo'!J35</f>
        <v>10090119.610000001</v>
      </c>
      <c r="F24" s="224">
        <f>'De Para Fundo'!K35</f>
        <v>228267.25999999998</v>
      </c>
      <c r="G24" s="224">
        <f>'De Para Fundo'!L35</f>
        <v>403705.82000000007</v>
      </c>
      <c r="H24" s="275">
        <f>'De Para Fundo'!M35</f>
        <v>631973.08</v>
      </c>
      <c r="I24" s="220"/>
      <c r="M24" s="221"/>
    </row>
    <row r="25" spans="1:13" ht="64.5" customHeight="1">
      <c r="A25" s="222">
        <v>9</v>
      </c>
      <c r="B25" s="223" t="s">
        <v>331</v>
      </c>
      <c r="C25" s="224">
        <f>'De Para Fundo'!H40</f>
        <v>18300879.3</v>
      </c>
      <c r="D25" s="224">
        <f>'De Para Fundo'!I40</f>
        <v>371990.9</v>
      </c>
      <c r="E25" s="224">
        <f>'De Para Fundo'!J40</f>
        <v>17266782.509999998</v>
      </c>
      <c r="F25" s="224">
        <f>'De Para Fundo'!K40</f>
        <v>418965.87999999995</v>
      </c>
      <c r="G25" s="224">
        <f>'De Para Fundo'!L40</f>
        <v>243140.01</v>
      </c>
      <c r="H25" s="275">
        <f>'De Para Fundo'!M40</f>
        <v>662105.89</v>
      </c>
      <c r="I25" s="220"/>
      <c r="M25" s="221"/>
    </row>
    <row r="26" spans="1:13" ht="64.5" customHeight="1">
      <c r="A26" s="222">
        <v>10</v>
      </c>
      <c r="B26" s="223" t="s">
        <v>332</v>
      </c>
      <c r="C26" s="224">
        <f>'De Para Fundo'!H49</f>
        <v>8189200</v>
      </c>
      <c r="D26" s="224">
        <f>'De Para Fundo'!I49</f>
        <v>597412.5</v>
      </c>
      <c r="E26" s="224">
        <f>'De Para Fundo'!J49</f>
        <v>6683248.13</v>
      </c>
      <c r="F26" s="224">
        <f>'De Para Fundo'!K49</f>
        <v>459658.18</v>
      </c>
      <c r="G26" s="224">
        <f>'De Para Fundo'!L49</f>
        <v>448880.69</v>
      </c>
      <c r="H26" s="275">
        <f>'De Para Fundo'!M49</f>
        <v>908538.87</v>
      </c>
      <c r="I26" s="220"/>
      <c r="M26" s="221"/>
    </row>
    <row r="27" spans="1:13" ht="64.5" customHeight="1">
      <c r="A27" s="217">
        <v>11</v>
      </c>
      <c r="B27" s="223" t="s">
        <v>333</v>
      </c>
      <c r="C27" s="224">
        <f>'De Para Fundo'!H51</f>
        <v>0</v>
      </c>
      <c r="D27" s="224">
        <f>'De Para Fundo'!I51</f>
        <v>0</v>
      </c>
      <c r="E27" s="224">
        <f>'De Para Fundo'!J51</f>
        <v>0</v>
      </c>
      <c r="F27" s="224">
        <f>'De Para Fundo'!K51</f>
        <v>0</v>
      </c>
      <c r="G27" s="224">
        <f>'De Para Fundo'!L51</f>
        <v>0</v>
      </c>
      <c r="H27" s="275">
        <f>'De Para Fundo'!M51</f>
        <v>0</v>
      </c>
      <c r="I27" s="220"/>
      <c r="M27" s="221"/>
    </row>
    <row r="28" spans="1:13" ht="64.5" customHeight="1">
      <c r="A28" s="222">
        <v>12</v>
      </c>
      <c r="B28" s="223" t="s">
        <v>334</v>
      </c>
      <c r="C28" s="224">
        <f>'De Para Fundo'!H53</f>
        <v>27111115</v>
      </c>
      <c r="D28" s="224">
        <f>'De Para Fundo'!I53</f>
        <v>0</v>
      </c>
      <c r="E28" s="224">
        <f>'De Para Fundo'!J53</f>
        <v>27111115</v>
      </c>
      <c r="F28" s="224">
        <f>'De Para Fundo'!K53</f>
        <v>0</v>
      </c>
      <c r="G28" s="224">
        <f>'De Para Fundo'!L53</f>
        <v>0</v>
      </c>
      <c r="H28" s="275">
        <f>'De Para Fundo'!M53</f>
        <v>0</v>
      </c>
      <c r="I28" s="220"/>
      <c r="M28" s="221"/>
    </row>
    <row r="29" spans="1:13" ht="64.5" customHeight="1">
      <c r="A29" s="222">
        <v>13</v>
      </c>
      <c r="B29" s="223" t="s">
        <v>335</v>
      </c>
      <c r="C29" s="224">
        <f>'De Para Fundo'!H55</f>
        <v>14194863.62</v>
      </c>
      <c r="D29" s="224">
        <f>'De Para Fundo'!I55</f>
        <v>0</v>
      </c>
      <c r="E29" s="224">
        <f>'De Para Fundo'!J55</f>
        <v>12365647.67</v>
      </c>
      <c r="F29" s="224">
        <f>'De Para Fundo'!K55</f>
        <v>1306915.95</v>
      </c>
      <c r="G29" s="224">
        <f>'De Para Fundo'!L55</f>
        <v>522300</v>
      </c>
      <c r="H29" s="275">
        <f>'De Para Fundo'!M55</f>
        <v>1829215.95</v>
      </c>
      <c r="I29" s="220"/>
      <c r="M29" s="221"/>
    </row>
    <row r="30" spans="1:13" ht="64.5" customHeight="1">
      <c r="A30" s="217">
        <v>14</v>
      </c>
      <c r="B30" s="223" t="s">
        <v>409</v>
      </c>
      <c r="C30" s="224">
        <f>'De Para Fundo'!H61</f>
        <v>183502.49</v>
      </c>
      <c r="D30" s="224">
        <f>'De Para Fundo'!I61</f>
        <v>122247.02</v>
      </c>
      <c r="E30" s="224">
        <f>'De Para Fundo'!J61</f>
        <v>56652.23</v>
      </c>
      <c r="F30" s="224">
        <f>'De Para Fundo'!K61</f>
        <v>1360.83</v>
      </c>
      <c r="G30" s="224">
        <f>'De Para Fundo'!L61</f>
        <v>3242.41</v>
      </c>
      <c r="H30" s="275">
        <f>'De Para Fundo'!M61</f>
        <v>4603.24</v>
      </c>
      <c r="I30" s="220"/>
      <c r="M30" s="221"/>
    </row>
    <row r="31" spans="1:13" ht="64.5" customHeight="1">
      <c r="A31" s="222">
        <v>15</v>
      </c>
      <c r="B31" s="223" t="s">
        <v>410</v>
      </c>
      <c r="C31" s="224">
        <f>'De Para Fundo'!H63</f>
        <v>21303916.11</v>
      </c>
      <c r="D31" s="224">
        <f>'De Para Fundo'!I63</f>
        <v>1302649.18</v>
      </c>
      <c r="E31" s="224">
        <f>'De Para Fundo'!J63</f>
        <v>86666.68</v>
      </c>
      <c r="F31" s="224">
        <f>'De Para Fundo'!K63</f>
        <v>7957101.97</v>
      </c>
      <c r="G31" s="224">
        <f>'De Para Fundo'!L63</f>
        <v>11957498.280000001</v>
      </c>
      <c r="H31" s="275">
        <f>'De Para Fundo'!M63</f>
        <v>19914600.25</v>
      </c>
      <c r="I31" s="220"/>
      <c r="M31" s="221"/>
    </row>
    <row r="32" spans="1:13" ht="64.5" customHeight="1">
      <c r="A32" s="222">
        <v>16</v>
      </c>
      <c r="B32" s="223" t="s">
        <v>411</v>
      </c>
      <c r="C32" s="224">
        <f>'De Para Fundo'!H66</f>
        <v>14321708.729999999</v>
      </c>
      <c r="D32" s="224">
        <f>'De Para Fundo'!I66</f>
        <v>0</v>
      </c>
      <c r="E32" s="224">
        <f>'De Para Fundo'!J66</f>
        <v>13395937.72</v>
      </c>
      <c r="F32" s="224">
        <f>'De Para Fundo'!K66</f>
        <v>0</v>
      </c>
      <c r="G32" s="224">
        <f>'De Para Fundo'!L66</f>
        <v>925771.01</v>
      </c>
      <c r="H32" s="275">
        <f>'De Para Fundo'!M66</f>
        <v>925771.01</v>
      </c>
      <c r="I32" s="220"/>
      <c r="M32" s="221"/>
    </row>
    <row r="33" spans="1:13" ht="64.5" customHeight="1">
      <c r="A33" s="217">
        <v>17</v>
      </c>
      <c r="B33" s="223" t="s">
        <v>793</v>
      </c>
      <c r="C33" s="224">
        <f>'De Para Fundo'!H68</f>
        <v>29976377.960000005</v>
      </c>
      <c r="D33" s="224">
        <f>'De Para Fundo'!I68</f>
        <v>484837</v>
      </c>
      <c r="E33" s="224">
        <f>'De Para Fundo'!J68</f>
        <v>7817609.76</v>
      </c>
      <c r="F33" s="224">
        <f>'De Para Fundo'!K68</f>
        <v>8879692.77</v>
      </c>
      <c r="G33" s="224">
        <f>'De Para Fundo'!L68</f>
        <v>12794238.93</v>
      </c>
      <c r="H33" s="275">
        <f>'De Para Fundo'!M68</f>
        <v>21673931.7</v>
      </c>
      <c r="I33" s="220"/>
      <c r="M33" s="221"/>
    </row>
    <row r="34" spans="1:13" ht="64.5" customHeight="1">
      <c r="A34" s="222">
        <v>18</v>
      </c>
      <c r="B34" s="223" t="s">
        <v>794</v>
      </c>
      <c r="C34" s="224">
        <f>'De Para Fundo'!H76</f>
        <v>23658646.720000006</v>
      </c>
      <c r="D34" s="224">
        <f>'De Para Fundo'!I76</f>
        <v>459191.25</v>
      </c>
      <c r="E34" s="224">
        <f>'De Para Fundo'!J76</f>
        <v>7434336.51</v>
      </c>
      <c r="F34" s="224">
        <f>'De Para Fundo'!K76</f>
        <v>8985733.750000002</v>
      </c>
      <c r="G34" s="224">
        <f>'De Para Fundo'!L76</f>
        <v>6779384.9399999995</v>
      </c>
      <c r="H34" s="275">
        <f>'De Para Fundo'!M76</f>
        <v>15765118.69</v>
      </c>
      <c r="I34" s="220"/>
      <c r="M34" s="221"/>
    </row>
    <row r="35" spans="1:13" ht="64.5" customHeight="1">
      <c r="A35" s="222">
        <v>19</v>
      </c>
      <c r="B35" s="223" t="s">
        <v>795</v>
      </c>
      <c r="C35" s="224">
        <f>'De Para Fundo'!H125</f>
        <v>12139641.94</v>
      </c>
      <c r="D35" s="224">
        <f>'De Para Fundo'!I125</f>
        <v>96376.72</v>
      </c>
      <c r="E35" s="224">
        <f>'De Para Fundo'!J125</f>
        <v>1727847.2</v>
      </c>
      <c r="F35" s="224">
        <f>'De Para Fundo'!K125</f>
        <v>0</v>
      </c>
      <c r="G35" s="224">
        <f>'De Para Fundo'!L125</f>
        <v>10315418.02</v>
      </c>
      <c r="H35" s="275">
        <f>'De Para Fundo'!M125</f>
        <v>10315418.02</v>
      </c>
      <c r="I35" s="220"/>
      <c r="M35" s="221"/>
    </row>
    <row r="36" spans="1:13" ht="64.5" customHeight="1">
      <c r="A36" s="217">
        <v>20</v>
      </c>
      <c r="B36" s="223" t="s">
        <v>796</v>
      </c>
      <c r="C36" s="224">
        <f>'De Para Fundo'!H127</f>
        <v>77631711.7</v>
      </c>
      <c r="D36" s="224">
        <f>'De Para Fundo'!I127</f>
        <v>319856.15</v>
      </c>
      <c r="E36" s="224">
        <f>'De Para Fundo'!J127</f>
        <v>51234781.129999995</v>
      </c>
      <c r="F36" s="224">
        <f>'De Para Fundo'!K127</f>
        <v>610278.55</v>
      </c>
      <c r="G36" s="224">
        <f>'De Para Fundo'!L127</f>
        <v>25466795.87</v>
      </c>
      <c r="H36" s="275">
        <f>'De Para Fundo'!M127</f>
        <v>26077074.42</v>
      </c>
      <c r="I36" s="220"/>
      <c r="M36" s="221"/>
    </row>
    <row r="37" spans="1:13" ht="64.5" customHeight="1">
      <c r="A37" s="222">
        <v>21</v>
      </c>
      <c r="B37" s="226" t="s">
        <v>797</v>
      </c>
      <c r="C37" s="224">
        <f>'De Para Fundo'!H132</f>
        <v>73819002.39999999</v>
      </c>
      <c r="D37" s="224">
        <f>'De Para Fundo'!I132</f>
        <v>222123.56</v>
      </c>
      <c r="E37" s="224">
        <f>'De Para Fundo'!J132</f>
        <v>37370278.03</v>
      </c>
      <c r="F37" s="224">
        <f>'De Para Fundo'!K132</f>
        <v>12830194.920000002</v>
      </c>
      <c r="G37" s="224">
        <f>'De Para Fundo'!L132</f>
        <v>23396405.89</v>
      </c>
      <c r="H37" s="275">
        <f>'De Para Fundo'!M132</f>
        <v>36226600.809999995</v>
      </c>
      <c r="I37" s="220"/>
      <c r="M37" s="221"/>
    </row>
    <row r="38" spans="1:13" ht="64.5" customHeight="1">
      <c r="A38" s="222">
        <v>22</v>
      </c>
      <c r="B38" s="226" t="s">
        <v>798</v>
      </c>
      <c r="C38" s="224">
        <f>'De Para Fundo'!H143</f>
        <v>5253000</v>
      </c>
      <c r="D38" s="224">
        <f>'De Para Fundo'!I143</f>
        <v>0</v>
      </c>
      <c r="E38" s="224">
        <f>'De Para Fundo'!J143</f>
        <v>1282705.64</v>
      </c>
      <c r="F38" s="224">
        <f>'De Para Fundo'!K143</f>
        <v>880000</v>
      </c>
      <c r="G38" s="224">
        <f>'De Para Fundo'!L143</f>
        <v>3090294.36</v>
      </c>
      <c r="H38" s="275">
        <f>'De Para Fundo'!M143</f>
        <v>3970294.36</v>
      </c>
      <c r="I38" s="220"/>
      <c r="M38" s="221"/>
    </row>
    <row r="39" spans="1:13" ht="64.5" customHeight="1">
      <c r="A39" s="217">
        <v>23</v>
      </c>
      <c r="B39" s="223" t="s">
        <v>799</v>
      </c>
      <c r="C39" s="224">
        <f>'De Para Fundo'!H147</f>
        <v>242347269.01</v>
      </c>
      <c r="D39" s="224">
        <f>'De Para Fundo'!I147</f>
        <v>903852.83</v>
      </c>
      <c r="E39" s="224">
        <f>'De Para Fundo'!J147</f>
        <v>230427706.89999995</v>
      </c>
      <c r="F39" s="224">
        <f>'De Para Fundo'!K147</f>
        <v>1086838.72</v>
      </c>
      <c r="G39" s="224">
        <f>'De Para Fundo'!L147</f>
        <v>9928870.83</v>
      </c>
      <c r="H39" s="275">
        <f>'De Para Fundo'!M147</f>
        <v>11015709.55</v>
      </c>
      <c r="I39" s="220"/>
      <c r="M39" s="221"/>
    </row>
    <row r="40" spans="1:13" ht="64.5" customHeight="1">
      <c r="A40" s="222">
        <v>24</v>
      </c>
      <c r="B40" s="223" t="s">
        <v>5</v>
      </c>
      <c r="C40" s="224">
        <f>'De Para Fundo'!H150</f>
        <v>44865691.089999996</v>
      </c>
      <c r="D40" s="224">
        <f>'De Para Fundo'!I150</f>
        <v>0</v>
      </c>
      <c r="E40" s="224">
        <f>'De Para Fundo'!J150</f>
        <v>44674879.39999999</v>
      </c>
      <c r="F40" s="224">
        <f>'De Para Fundo'!K150</f>
        <v>0</v>
      </c>
      <c r="G40" s="224">
        <f>'De Para Fundo'!L150</f>
        <v>190811.69</v>
      </c>
      <c r="H40" s="275">
        <f>'De Para Fundo'!M150</f>
        <v>190811.69</v>
      </c>
      <c r="I40" s="220"/>
      <c r="M40" s="221"/>
    </row>
    <row r="41" spans="1:13" ht="64.5" customHeight="1">
      <c r="A41" s="222">
        <v>25</v>
      </c>
      <c r="B41" s="223" t="s">
        <v>6</v>
      </c>
      <c r="C41" s="224">
        <f>'De Para Fundo'!H152</f>
        <v>29517870.6</v>
      </c>
      <c r="D41" s="224">
        <f>'De Para Fundo'!I152</f>
        <v>0</v>
      </c>
      <c r="E41" s="224">
        <f>'De Para Fundo'!J152</f>
        <v>25485048.440000005</v>
      </c>
      <c r="F41" s="224">
        <f>'De Para Fundo'!K152</f>
        <v>0.03</v>
      </c>
      <c r="G41" s="224">
        <f>'De Para Fundo'!L152</f>
        <v>4032822.1300000004</v>
      </c>
      <c r="H41" s="275">
        <f>'De Para Fundo'!M152</f>
        <v>4032822.16</v>
      </c>
      <c r="I41" s="220"/>
      <c r="M41" s="221"/>
    </row>
    <row r="42" spans="1:13" ht="64.5" customHeight="1">
      <c r="A42" s="217">
        <v>26</v>
      </c>
      <c r="B42" s="223" t="s">
        <v>7</v>
      </c>
      <c r="C42" s="224">
        <f>'De Para Fundo'!H155</f>
        <v>1731517.7799999998</v>
      </c>
      <c r="D42" s="224">
        <f>'De Para Fundo'!I155</f>
        <v>0</v>
      </c>
      <c r="E42" s="224">
        <f>'De Para Fundo'!J155</f>
        <v>90000</v>
      </c>
      <c r="F42" s="224">
        <f>'De Para Fundo'!K155</f>
        <v>1005517.78</v>
      </c>
      <c r="G42" s="224">
        <f>'De Para Fundo'!L155</f>
        <v>636000</v>
      </c>
      <c r="H42" s="275">
        <f>'De Para Fundo'!M155</f>
        <v>1641517.7799999998</v>
      </c>
      <c r="I42" s="220"/>
      <c r="M42" s="221"/>
    </row>
    <row r="43" spans="1:13" ht="64.5" customHeight="1">
      <c r="A43" s="222">
        <v>27</v>
      </c>
      <c r="B43" s="223" t="s">
        <v>8</v>
      </c>
      <c r="C43" s="224">
        <f>'De Para Fundo'!H166</f>
        <v>4029430.28</v>
      </c>
      <c r="D43" s="224">
        <f>'De Para Fundo'!I166</f>
        <v>9.33</v>
      </c>
      <c r="E43" s="224">
        <f>'De Para Fundo'!J166</f>
        <v>3991617.95</v>
      </c>
      <c r="F43" s="224">
        <f>'De Para Fundo'!K166</f>
        <v>0</v>
      </c>
      <c r="G43" s="224">
        <f>'De Para Fundo'!L166</f>
        <v>37803</v>
      </c>
      <c r="H43" s="275">
        <f>'De Para Fundo'!M166</f>
        <v>37803</v>
      </c>
      <c r="I43" s="220"/>
      <c r="M43" s="221"/>
    </row>
    <row r="44" spans="1:13" ht="64.5" customHeight="1">
      <c r="A44" s="222">
        <v>28</v>
      </c>
      <c r="B44" s="223" t="s">
        <v>9</v>
      </c>
      <c r="C44" s="224">
        <f>'De Para Fundo'!H168</f>
        <v>6400465.060000001</v>
      </c>
      <c r="D44" s="224">
        <f>'De Para Fundo'!I168</f>
        <v>0</v>
      </c>
      <c r="E44" s="224">
        <f>'De Para Fundo'!J168</f>
        <v>4306402.97</v>
      </c>
      <c r="F44" s="224">
        <f>'De Para Fundo'!K168</f>
        <v>0</v>
      </c>
      <c r="G44" s="224">
        <f>'De Para Fundo'!L168</f>
        <v>2094062.09</v>
      </c>
      <c r="H44" s="275">
        <f>'De Para Fundo'!M168</f>
        <v>2094062.09</v>
      </c>
      <c r="I44" s="220"/>
      <c r="M44" s="221"/>
    </row>
    <row r="45" spans="1:13" ht="64.5" customHeight="1">
      <c r="A45" s="217">
        <v>29</v>
      </c>
      <c r="B45" s="223" t="s">
        <v>10</v>
      </c>
      <c r="C45" s="224">
        <f>'De Para Fundo'!H170</f>
        <v>45140592.84</v>
      </c>
      <c r="D45" s="224">
        <f>'De Para Fundo'!I170</f>
        <v>2458647.0900000003</v>
      </c>
      <c r="E45" s="224">
        <f>'De Para Fundo'!J170</f>
        <v>41293503.989999995</v>
      </c>
      <c r="F45" s="224">
        <f>'De Para Fundo'!K170</f>
        <v>413225.31</v>
      </c>
      <c r="G45" s="224">
        <f>'De Para Fundo'!L170</f>
        <v>975216.45</v>
      </c>
      <c r="H45" s="275">
        <f>'De Para Fundo'!M170</f>
        <v>1388441.7599999998</v>
      </c>
      <c r="I45" s="220"/>
      <c r="M45" s="221"/>
    </row>
    <row r="46" spans="1:13" ht="64.5" customHeight="1">
      <c r="A46" s="222">
        <v>30</v>
      </c>
      <c r="B46" s="223" t="s">
        <v>547</v>
      </c>
      <c r="C46" s="224">
        <f>'De Para Fundo'!H179</f>
        <v>130071442.38000001</v>
      </c>
      <c r="D46" s="224">
        <f>'De Para Fundo'!I179</f>
        <v>10791478.76</v>
      </c>
      <c r="E46" s="224">
        <f>'De Para Fundo'!J179</f>
        <v>109822318.43</v>
      </c>
      <c r="F46" s="224">
        <f>'De Para Fundo'!K179</f>
        <v>320485.79</v>
      </c>
      <c r="G46" s="224">
        <f>'De Para Fundo'!L179</f>
        <v>9137159.4</v>
      </c>
      <c r="H46" s="275">
        <f>'De Para Fundo'!M179</f>
        <v>9457645.19</v>
      </c>
      <c r="I46" s="220"/>
      <c r="M46" s="221"/>
    </row>
    <row r="47" spans="1:13" ht="64.5" customHeight="1">
      <c r="A47" s="222">
        <v>31</v>
      </c>
      <c r="B47" s="223" t="s">
        <v>548</v>
      </c>
      <c r="C47" s="224">
        <f>'De Para Fundo'!H181</f>
        <v>2225583.37</v>
      </c>
      <c r="D47" s="224">
        <f>'De Para Fundo'!I181</f>
        <v>0</v>
      </c>
      <c r="E47" s="224">
        <f>'De Para Fundo'!J181</f>
        <v>2225583.37</v>
      </c>
      <c r="F47" s="224">
        <f>'De Para Fundo'!K181</f>
        <v>0</v>
      </c>
      <c r="G47" s="224">
        <f>'De Para Fundo'!L181</f>
        <v>0</v>
      </c>
      <c r="H47" s="275">
        <f>'De Para Fundo'!M181</f>
        <v>0</v>
      </c>
      <c r="I47" s="220"/>
      <c r="M47" s="221"/>
    </row>
    <row r="48" spans="1:13" ht="64.5" customHeight="1">
      <c r="A48" s="217">
        <v>32</v>
      </c>
      <c r="B48" s="223" t="s">
        <v>549</v>
      </c>
      <c r="C48" s="224">
        <f>'De Para Fundo'!H186</f>
        <v>49575953.87</v>
      </c>
      <c r="D48" s="224">
        <f>'De Para Fundo'!I186</f>
        <v>192203.75</v>
      </c>
      <c r="E48" s="224">
        <f>'De Para Fundo'!J186</f>
        <v>8325839.4799999995</v>
      </c>
      <c r="F48" s="224">
        <f>'De Para Fundo'!K186</f>
        <v>34452761.53999999</v>
      </c>
      <c r="G48" s="224">
        <f>'De Para Fundo'!L186</f>
        <v>6605148.6899999995</v>
      </c>
      <c r="H48" s="275">
        <f>'De Para Fundo'!M186</f>
        <v>41057910.230000004</v>
      </c>
      <c r="I48" s="220"/>
      <c r="M48" s="221"/>
    </row>
    <row r="49" spans="1:13" ht="64.5" customHeight="1">
      <c r="A49" s="222">
        <v>33</v>
      </c>
      <c r="B49" s="223" t="s">
        <v>550</v>
      </c>
      <c r="C49" s="224">
        <f>'De Para Fundo'!H192</f>
        <v>109721411.39999999</v>
      </c>
      <c r="D49" s="224">
        <f>'De Para Fundo'!I192</f>
        <v>26807623.650000002</v>
      </c>
      <c r="E49" s="224">
        <f>'De Para Fundo'!J192</f>
        <v>11910174.66</v>
      </c>
      <c r="F49" s="224">
        <f>'De Para Fundo'!K192</f>
        <v>36454455.12</v>
      </c>
      <c r="G49" s="224">
        <f>'De Para Fundo'!L192</f>
        <v>34549157.97</v>
      </c>
      <c r="H49" s="275">
        <f>'De Para Fundo'!M192</f>
        <v>71003613.09</v>
      </c>
      <c r="I49" s="220"/>
      <c r="M49" s="221"/>
    </row>
    <row r="50" spans="1:13" ht="64.5" customHeight="1">
      <c r="A50" s="222">
        <v>34</v>
      </c>
      <c r="B50" s="223" t="s">
        <v>551</v>
      </c>
      <c r="C50" s="224">
        <f>'De Para Fundo'!H195</f>
        <v>459477.88999999996</v>
      </c>
      <c r="D50" s="224">
        <f>'De Para Fundo'!I195</f>
        <v>459342.81</v>
      </c>
      <c r="E50" s="224">
        <f>'De Para Fundo'!J195</f>
        <v>135.07999999999998</v>
      </c>
      <c r="F50" s="224">
        <f>'De Para Fundo'!K195</f>
        <v>0</v>
      </c>
      <c r="G50" s="224">
        <f>'De Para Fundo'!L195</f>
        <v>0</v>
      </c>
      <c r="H50" s="275">
        <f>'De Para Fundo'!M195</f>
        <v>0</v>
      </c>
      <c r="I50" s="220"/>
      <c r="M50" s="221"/>
    </row>
    <row r="51" spans="1:13" ht="64.5" customHeight="1">
      <c r="A51" s="217">
        <v>35</v>
      </c>
      <c r="B51" s="223" t="s">
        <v>552</v>
      </c>
      <c r="C51" s="224">
        <f>'De Para Fundo'!H199</f>
        <v>9059442.31</v>
      </c>
      <c r="D51" s="224">
        <f>'De Para Fundo'!I199</f>
        <v>22495.51</v>
      </c>
      <c r="E51" s="224">
        <f>'De Para Fundo'!J199</f>
        <v>9034482.8</v>
      </c>
      <c r="F51" s="224">
        <f>'De Para Fundo'!K199</f>
        <v>2464</v>
      </c>
      <c r="G51" s="224">
        <f>'De Para Fundo'!L199</f>
        <v>0</v>
      </c>
      <c r="H51" s="275">
        <f>'De Para Fundo'!M199</f>
        <v>2464</v>
      </c>
      <c r="I51" s="220"/>
      <c r="M51" s="221"/>
    </row>
    <row r="52" spans="1:13" ht="64.5" customHeight="1">
      <c r="A52" s="222">
        <v>36</v>
      </c>
      <c r="B52" s="223" t="s">
        <v>553</v>
      </c>
      <c r="C52" s="224">
        <f>'De Para Fundo'!H201</f>
        <v>267833069.35000002</v>
      </c>
      <c r="D52" s="224">
        <f>'De Para Fundo'!I201</f>
        <v>3786899.6799999997</v>
      </c>
      <c r="E52" s="224">
        <f>'De Para Fundo'!J201</f>
        <v>17222744.75</v>
      </c>
      <c r="F52" s="224">
        <f>'De Para Fundo'!K201</f>
        <v>116837868.42999995</v>
      </c>
      <c r="G52" s="224">
        <f>'De Para Fundo'!L201</f>
        <v>129985556.89999998</v>
      </c>
      <c r="H52" s="275">
        <f>'De Para Fundo'!M201</f>
        <v>246823425.32999995</v>
      </c>
      <c r="I52" s="220"/>
      <c r="M52" s="221"/>
    </row>
    <row r="53" spans="1:13" ht="64.5" customHeight="1">
      <c r="A53" s="242">
        <v>37</v>
      </c>
      <c r="B53" s="225" t="s">
        <v>554</v>
      </c>
      <c r="C53" s="219">
        <f aca="true" t="shared" si="2" ref="C53:H53">SUM(C54:C58)</f>
        <v>14281650.96</v>
      </c>
      <c r="D53" s="219">
        <f t="shared" si="2"/>
        <v>1128792.4800000002</v>
      </c>
      <c r="E53" s="219">
        <f t="shared" si="2"/>
        <v>9106920.94</v>
      </c>
      <c r="F53" s="219">
        <f t="shared" si="2"/>
        <v>3570082.13</v>
      </c>
      <c r="G53" s="219">
        <f t="shared" si="2"/>
        <v>475855.41</v>
      </c>
      <c r="H53" s="274">
        <f t="shared" si="2"/>
        <v>4045937.54</v>
      </c>
      <c r="I53" s="220"/>
      <c r="M53" s="221"/>
    </row>
    <row r="54" spans="1:13" ht="64.5" customHeight="1">
      <c r="A54" s="217">
        <v>38</v>
      </c>
      <c r="B54" s="223" t="s">
        <v>330</v>
      </c>
      <c r="C54" s="224">
        <f>'De Para Anvs'!H20</f>
        <v>6392468.640000001</v>
      </c>
      <c r="D54" s="224">
        <f>'De Para Anvs'!I20</f>
        <v>641937.0700000001</v>
      </c>
      <c r="E54" s="224">
        <f>'De Para Anvs'!J20</f>
        <v>3517578.9699999997</v>
      </c>
      <c r="F54" s="224">
        <f>'De Para Anvs'!K20</f>
        <v>2228273.94</v>
      </c>
      <c r="G54" s="224">
        <f>'De Para Anvs'!L20</f>
        <v>4678.66</v>
      </c>
      <c r="H54" s="275">
        <f>'De Para Anvs'!M20</f>
        <v>2232952.6</v>
      </c>
      <c r="I54" s="220"/>
      <c r="M54" s="221"/>
    </row>
    <row r="55" spans="1:13" ht="64.5" customHeight="1">
      <c r="A55" s="222">
        <v>39</v>
      </c>
      <c r="B55" s="223" t="s">
        <v>555</v>
      </c>
      <c r="C55" s="224">
        <f>'De Para Anvs'!H25</f>
        <v>7413461.140000001</v>
      </c>
      <c r="D55" s="224">
        <f>'De Para Anvs'!I25</f>
        <v>453347.76</v>
      </c>
      <c r="E55" s="224">
        <f>'De Para Anvs'!J25</f>
        <v>5230815.19</v>
      </c>
      <c r="F55" s="224">
        <f>'De Para Anvs'!K25</f>
        <v>1341808.1900000002</v>
      </c>
      <c r="G55" s="224">
        <f>'De Para Anvs'!L25</f>
        <v>387490</v>
      </c>
      <c r="H55" s="275">
        <f>'De Para Anvs'!M25</f>
        <v>1729298.1900000002</v>
      </c>
      <c r="I55" s="220"/>
      <c r="M55" s="221"/>
    </row>
    <row r="56" spans="1:13" ht="64.5" customHeight="1">
      <c r="A56" s="222">
        <v>40</v>
      </c>
      <c r="B56" s="223" t="s">
        <v>410</v>
      </c>
      <c r="C56" s="224">
        <f>'De Para Anvs'!H35</f>
        <v>453796.9</v>
      </c>
      <c r="D56" s="224">
        <f>'De Para Anvs'!I35</f>
        <v>23391.37</v>
      </c>
      <c r="E56" s="224">
        <f>'De Para Anvs'!J35</f>
        <v>346718.78</v>
      </c>
      <c r="F56" s="224">
        <f>'De Para Anvs'!K35</f>
        <v>0</v>
      </c>
      <c r="G56" s="224">
        <f>'De Para Anvs'!L35</f>
        <v>83686.75</v>
      </c>
      <c r="H56" s="275">
        <f>'De Para Anvs'!M35</f>
        <v>83686.75</v>
      </c>
      <c r="I56" s="220"/>
      <c r="M56" s="221"/>
    </row>
    <row r="57" spans="1:13" ht="64.5" customHeight="1">
      <c r="A57" s="217">
        <v>41</v>
      </c>
      <c r="B57" s="223" t="s">
        <v>551</v>
      </c>
      <c r="C57" s="224">
        <f>'De Para Anvs'!H38</f>
        <v>8810.28</v>
      </c>
      <c r="D57" s="224">
        <f>'De Para Anvs'!I38</f>
        <v>8810.28</v>
      </c>
      <c r="E57" s="224">
        <f>'De Para Anvs'!J38</f>
        <v>0</v>
      </c>
      <c r="F57" s="224">
        <f>'De Para Anvs'!K38</f>
        <v>0</v>
      </c>
      <c r="G57" s="224">
        <f>'De Para Anvs'!L38</f>
        <v>0</v>
      </c>
      <c r="H57" s="275">
        <f>'De Para Anvs'!M38</f>
        <v>0</v>
      </c>
      <c r="I57" s="220"/>
      <c r="M57" s="221"/>
    </row>
    <row r="58" spans="1:13" ht="64.5" customHeight="1">
      <c r="A58" s="222">
        <v>42</v>
      </c>
      <c r="B58" s="223" t="s">
        <v>552</v>
      </c>
      <c r="C58" s="224">
        <f>'De Para Anvs'!H42</f>
        <v>13114</v>
      </c>
      <c r="D58" s="224">
        <f>'De Para Anvs'!I42</f>
        <v>1306</v>
      </c>
      <c r="E58" s="224">
        <f>'De Para Anvs'!J42</f>
        <v>11808</v>
      </c>
      <c r="F58" s="224">
        <f>'De Para Anvs'!K42</f>
        <v>0</v>
      </c>
      <c r="G58" s="224">
        <f>'De Para Anvs'!L42</f>
        <v>0</v>
      </c>
      <c r="H58" s="275">
        <f>'De Para Anvs'!M42</f>
        <v>0</v>
      </c>
      <c r="I58" s="220"/>
      <c r="M58" s="221"/>
    </row>
    <row r="59" spans="1:13" ht="64.5" customHeight="1">
      <c r="A59" s="242">
        <v>43</v>
      </c>
      <c r="B59" s="225" t="s">
        <v>556</v>
      </c>
      <c r="C59" s="219">
        <f aca="true" t="shared" si="3" ref="C59:H59">SUM(C60:C72)</f>
        <v>944656984.88</v>
      </c>
      <c r="D59" s="219">
        <f t="shared" si="3"/>
        <v>200750634.60000002</v>
      </c>
      <c r="E59" s="219">
        <f t="shared" si="3"/>
        <v>258505647.72999993</v>
      </c>
      <c r="F59" s="219">
        <f t="shared" si="3"/>
        <v>3437773.08</v>
      </c>
      <c r="G59" s="219">
        <f t="shared" si="3"/>
        <v>481967242.20000005</v>
      </c>
      <c r="H59" s="274">
        <f t="shared" si="3"/>
        <v>485405015.28000015</v>
      </c>
      <c r="I59" s="220"/>
      <c r="M59" s="221"/>
    </row>
    <row r="60" spans="1:13" ht="64.5" customHeight="1">
      <c r="A60" s="217">
        <v>44</v>
      </c>
      <c r="B60" s="223" t="s">
        <v>557</v>
      </c>
      <c r="C60" s="224">
        <f>'De Para Funasa'!I25</f>
        <v>4400962.27</v>
      </c>
      <c r="D60" s="224">
        <f>'De Para Funasa'!J25</f>
        <v>109316.07</v>
      </c>
      <c r="E60" s="224">
        <f>'De Para Funasa'!K25</f>
        <v>3359602.05</v>
      </c>
      <c r="F60" s="224">
        <f>'De Para Funasa'!L25</f>
        <v>47879</v>
      </c>
      <c r="G60" s="224">
        <f>'De Para Funasa'!M25</f>
        <v>884165.15</v>
      </c>
      <c r="H60" s="275">
        <f>'De Para Funasa'!N25</f>
        <v>932044.15</v>
      </c>
      <c r="I60" s="220"/>
      <c r="M60" s="221"/>
    </row>
    <row r="61" spans="1:13" ht="64.5" customHeight="1">
      <c r="A61" s="222">
        <v>45</v>
      </c>
      <c r="B61" s="223" t="s">
        <v>558</v>
      </c>
      <c r="C61" s="224">
        <f>'De Para Funasa'!I29</f>
        <v>12873520.51</v>
      </c>
      <c r="D61" s="224">
        <f>'De Para Funasa'!J29</f>
        <v>654211.62</v>
      </c>
      <c r="E61" s="224">
        <f>'De Para Funasa'!K29</f>
        <v>10485228.48</v>
      </c>
      <c r="F61" s="224">
        <f>'De Para Funasa'!L29</f>
        <v>68785.13</v>
      </c>
      <c r="G61" s="224">
        <f>'De Para Funasa'!M29</f>
        <v>1665295.28</v>
      </c>
      <c r="H61" s="275">
        <f>'De Para Funasa'!N29</f>
        <v>1734080.41</v>
      </c>
      <c r="I61" s="220"/>
      <c r="M61" s="221"/>
    </row>
    <row r="62" spans="1:13" ht="64.5" customHeight="1">
      <c r="A62" s="222">
        <v>46</v>
      </c>
      <c r="B62" s="223" t="s">
        <v>330</v>
      </c>
      <c r="C62" s="224">
        <f>'De Para Funasa'!I33</f>
        <v>6295705.72</v>
      </c>
      <c r="D62" s="224">
        <f>'De Para Funasa'!J33</f>
        <v>666033.26</v>
      </c>
      <c r="E62" s="224">
        <f>'De Para Funasa'!K33</f>
        <v>3767005.41</v>
      </c>
      <c r="F62" s="224">
        <f>'De Para Funasa'!L33</f>
        <v>212524.82</v>
      </c>
      <c r="G62" s="224">
        <f>'De Para Funasa'!M33</f>
        <v>1654454.96</v>
      </c>
      <c r="H62" s="275">
        <f>'De Para Funasa'!N33</f>
        <v>1866979.7799999998</v>
      </c>
      <c r="I62" s="220"/>
      <c r="M62" s="221"/>
    </row>
    <row r="63" spans="1:13" ht="64.5" customHeight="1">
      <c r="A63" s="217">
        <v>47</v>
      </c>
      <c r="B63" s="223" t="s">
        <v>559</v>
      </c>
      <c r="C63" s="224">
        <f>'De Para Funasa'!I38</f>
        <v>178464884.18999997</v>
      </c>
      <c r="D63" s="224">
        <f>'De Para Funasa'!J38</f>
        <v>2312190.8</v>
      </c>
      <c r="E63" s="224">
        <f>'De Para Funasa'!K38</f>
        <v>164871374.64999998</v>
      </c>
      <c r="F63" s="224">
        <f>'De Para Funasa'!L38</f>
        <v>455858.49</v>
      </c>
      <c r="G63" s="224">
        <f>'De Para Funasa'!M38</f>
        <v>10825460.25</v>
      </c>
      <c r="H63" s="275">
        <f>'De Para Funasa'!N38</f>
        <v>11281318.739999998</v>
      </c>
      <c r="I63" s="220"/>
      <c r="M63" s="221"/>
    </row>
    <row r="64" spans="1:13" ht="64.5" customHeight="1">
      <c r="A64" s="222">
        <v>48</v>
      </c>
      <c r="B64" s="223" t="s">
        <v>560</v>
      </c>
      <c r="C64" s="224">
        <f>'De Para Funasa'!I43</f>
        <v>37921493.27</v>
      </c>
      <c r="D64" s="224">
        <f>'De Para Funasa'!J43</f>
        <v>1219987.45</v>
      </c>
      <c r="E64" s="224">
        <f>'De Para Funasa'!K43</f>
        <v>13261216.73</v>
      </c>
      <c r="F64" s="224">
        <f>'De Para Funasa'!L43</f>
        <v>200312.37</v>
      </c>
      <c r="G64" s="224">
        <f>'De Para Funasa'!M43</f>
        <v>23239976.72</v>
      </c>
      <c r="H64" s="275">
        <f>'De Para Funasa'!N43</f>
        <v>23440289.09</v>
      </c>
      <c r="I64" s="220"/>
      <c r="M64" s="221"/>
    </row>
    <row r="65" spans="1:13" ht="64.5" customHeight="1">
      <c r="A65" s="217">
        <v>49</v>
      </c>
      <c r="B65" s="223" t="s">
        <v>496</v>
      </c>
      <c r="C65" s="224">
        <f>'De Para Funasa'!I45</f>
        <v>69079553.87</v>
      </c>
      <c r="D65" s="224">
        <f>'De Para Funasa'!J45</f>
        <v>20032763.11</v>
      </c>
      <c r="E65" s="224">
        <f>'De Para Funasa'!K45</f>
        <v>28247273.560000002</v>
      </c>
      <c r="F65" s="224">
        <f>'De Para Funasa'!L45</f>
        <v>207008.19</v>
      </c>
      <c r="G65" s="224">
        <f>'De Para Funasa'!M45</f>
        <v>20592509.01</v>
      </c>
      <c r="H65" s="275">
        <f>'De Para Funasa'!N45</f>
        <v>20799517.200000003</v>
      </c>
      <c r="I65" s="220"/>
      <c r="M65" s="221"/>
    </row>
    <row r="66" spans="1:13" ht="64.5" customHeight="1">
      <c r="A66" s="222">
        <v>50</v>
      </c>
      <c r="B66" s="223" t="s">
        <v>111</v>
      </c>
      <c r="C66" s="224">
        <f>'De Para Funasa'!I55</f>
        <v>436442026.69</v>
      </c>
      <c r="D66" s="224">
        <f>'De Para Funasa'!J55</f>
        <v>131923277.02000003</v>
      </c>
      <c r="E66" s="224">
        <f>'De Para Funasa'!K55</f>
        <v>15064825.29</v>
      </c>
      <c r="F66" s="224">
        <f>'De Para Funasa'!L55</f>
        <v>1971582.05</v>
      </c>
      <c r="G66" s="224">
        <f>'De Para Funasa'!M55</f>
        <v>287482342.33000004</v>
      </c>
      <c r="H66" s="275">
        <f>'De Para Funasa'!N55</f>
        <v>289453924.38000005</v>
      </c>
      <c r="I66" s="220"/>
      <c r="M66" s="221"/>
    </row>
    <row r="67" spans="1:13" ht="64.5" customHeight="1">
      <c r="A67" s="222">
        <v>51</v>
      </c>
      <c r="B67" s="223" t="s">
        <v>112</v>
      </c>
      <c r="C67" s="224">
        <f>'De Para Funasa'!I64</f>
        <v>104913167.02</v>
      </c>
      <c r="D67" s="224">
        <f>'De Para Funasa'!J64</f>
        <v>24260416.749999996</v>
      </c>
      <c r="E67" s="224">
        <f>'De Para Funasa'!K64</f>
        <v>7671831.51</v>
      </c>
      <c r="F67" s="224">
        <f>'De Para Funasa'!L64</f>
        <v>152285.47000000003</v>
      </c>
      <c r="G67" s="224">
        <f>'De Para Funasa'!M64</f>
        <v>72828633.29000002</v>
      </c>
      <c r="H67" s="275">
        <f>'De Para Funasa'!N64</f>
        <v>72980918.76000002</v>
      </c>
      <c r="I67" s="220"/>
      <c r="M67" s="221"/>
    </row>
    <row r="68" spans="1:13" ht="64.5" customHeight="1">
      <c r="A68" s="217">
        <v>52</v>
      </c>
      <c r="B68" s="223" t="s">
        <v>794</v>
      </c>
      <c r="C68" s="224">
        <f>'De Para Funasa'!I69</f>
        <v>11531509.91</v>
      </c>
      <c r="D68" s="224">
        <f>'De Para Funasa'!J69</f>
        <v>688245.7599999999</v>
      </c>
      <c r="E68" s="224">
        <f>'De Para Funasa'!K69</f>
        <v>5839436.85</v>
      </c>
      <c r="F68" s="224">
        <f>'De Para Funasa'!L69</f>
        <v>105231.9</v>
      </c>
      <c r="G68" s="224">
        <f>'De Para Funasa'!M69</f>
        <v>4898595.399999999</v>
      </c>
      <c r="H68" s="275">
        <f>'De Para Funasa'!N69</f>
        <v>5003827.299999999</v>
      </c>
      <c r="I68" s="220"/>
      <c r="M68" s="221"/>
    </row>
    <row r="69" spans="1:13" ht="64.5" customHeight="1">
      <c r="A69" s="222">
        <v>53</v>
      </c>
      <c r="B69" s="223" t="s">
        <v>551</v>
      </c>
      <c r="C69" s="224">
        <f>'De Para Funasa'!I76</f>
        <v>52617.71</v>
      </c>
      <c r="D69" s="224">
        <f>'De Para Funasa'!J76</f>
        <v>52617.71</v>
      </c>
      <c r="E69" s="224">
        <f>'De Para Funasa'!K76</f>
        <v>0</v>
      </c>
      <c r="F69" s="224">
        <f>'De Para Funasa'!L76</f>
        <v>0</v>
      </c>
      <c r="G69" s="224">
        <f>'De Para Funasa'!M76</f>
        <v>0</v>
      </c>
      <c r="H69" s="275">
        <f>'De Para Funasa'!N76</f>
        <v>0</v>
      </c>
      <c r="I69" s="220"/>
      <c r="M69" s="221"/>
    </row>
    <row r="70" spans="1:13" ht="64.5" customHeight="1">
      <c r="A70" s="222">
        <v>54</v>
      </c>
      <c r="B70" s="223" t="s">
        <v>552</v>
      </c>
      <c r="C70" s="224">
        <f>'De Para Funasa'!I80</f>
        <v>8194669.32</v>
      </c>
      <c r="D70" s="224">
        <f>'De Para Funasa'!J80</f>
        <v>2240510.46</v>
      </c>
      <c r="E70" s="224">
        <f>'De Para Funasa'!K80</f>
        <v>5937853.2</v>
      </c>
      <c r="F70" s="224">
        <f>'De Para Funasa'!L80</f>
        <v>16305.66</v>
      </c>
      <c r="G70" s="224">
        <f>'De Para Funasa'!M80</f>
        <v>0</v>
      </c>
      <c r="H70" s="275">
        <f>'De Para Funasa'!N80</f>
        <v>16305.66</v>
      </c>
      <c r="I70" s="220"/>
      <c r="M70" s="221"/>
    </row>
    <row r="71" spans="1:13" ht="64.5" customHeight="1">
      <c r="A71" s="217">
        <v>55</v>
      </c>
      <c r="B71" s="223" t="s">
        <v>113</v>
      </c>
      <c r="C71" s="224">
        <f>'De Para Funasa'!I82</f>
        <v>0</v>
      </c>
      <c r="D71" s="224">
        <f>'De Para Funasa'!J82</f>
        <v>0</v>
      </c>
      <c r="E71" s="224">
        <f>'De Para Funasa'!K82</f>
        <v>0</v>
      </c>
      <c r="F71" s="224">
        <f>'De Para Funasa'!L82</f>
        <v>0</v>
      </c>
      <c r="G71" s="224">
        <f>'De Para Funasa'!M82</f>
        <v>0</v>
      </c>
      <c r="H71" s="275">
        <f>'De Para Funasa'!N82</f>
        <v>0</v>
      </c>
      <c r="I71" s="220"/>
      <c r="M71" s="221"/>
    </row>
    <row r="72" spans="1:13" ht="64.5" customHeight="1">
      <c r="A72" s="222">
        <v>56</v>
      </c>
      <c r="B72" s="223" t="s">
        <v>553</v>
      </c>
      <c r="C72" s="224">
        <f>'De Para Funasa'!I84</f>
        <v>74486874.4</v>
      </c>
      <c r="D72" s="224">
        <f>'De Para Funasa'!J84</f>
        <v>16591064.59</v>
      </c>
      <c r="E72" s="224">
        <f>'De Para Funasa'!K84</f>
        <v>0</v>
      </c>
      <c r="F72" s="224">
        <f>'De Para Funasa'!L84</f>
        <v>0</v>
      </c>
      <c r="G72" s="224">
        <f>'De Para Funasa'!M84</f>
        <v>57895809.81</v>
      </c>
      <c r="H72" s="275">
        <f>'De Para Funasa'!N84</f>
        <v>57895809.81</v>
      </c>
      <c r="I72" s="220"/>
      <c r="M72" s="221"/>
    </row>
    <row r="73" spans="1:13" ht="64.5" customHeight="1">
      <c r="A73" s="242">
        <v>57</v>
      </c>
      <c r="B73" s="225" t="s">
        <v>114</v>
      </c>
      <c r="C73" s="219">
        <f aca="true" t="shared" si="4" ref="C73:H73">SUM(C74:C82)</f>
        <v>10026807.999999998</v>
      </c>
      <c r="D73" s="219">
        <f t="shared" si="4"/>
        <v>780470.48</v>
      </c>
      <c r="E73" s="219">
        <f t="shared" si="4"/>
        <v>8245575.14</v>
      </c>
      <c r="F73" s="219">
        <f t="shared" si="4"/>
        <v>584632.87</v>
      </c>
      <c r="G73" s="219">
        <f t="shared" si="4"/>
        <v>416129.51000000007</v>
      </c>
      <c r="H73" s="274">
        <f t="shared" si="4"/>
        <v>1000762.3799999999</v>
      </c>
      <c r="I73" s="220"/>
      <c r="M73" s="221"/>
    </row>
    <row r="74" spans="1:13" ht="64.5" customHeight="1">
      <c r="A74" s="217">
        <v>58</v>
      </c>
      <c r="B74" s="223" t="s">
        <v>330</v>
      </c>
      <c r="C74" s="224">
        <f>'De Para Fiocruz'!H23</f>
        <v>902951.52</v>
      </c>
      <c r="D74" s="224">
        <f>'De Para Fiocruz'!I23</f>
        <v>111357.01000000001</v>
      </c>
      <c r="E74" s="224">
        <f>'De Para Fiocruz'!J23</f>
        <v>732037.9</v>
      </c>
      <c r="F74" s="224">
        <f>'De Para Fiocruz'!K23</f>
        <v>9865.07</v>
      </c>
      <c r="G74" s="224">
        <f>'De Para Fiocruz'!L23</f>
        <v>49691.54</v>
      </c>
      <c r="H74" s="275">
        <f>'De Para Fiocruz'!M23</f>
        <v>59556.61</v>
      </c>
      <c r="I74" s="220"/>
      <c r="M74" s="221"/>
    </row>
    <row r="75" spans="1:13" ht="64.5" customHeight="1">
      <c r="A75" s="222">
        <v>59</v>
      </c>
      <c r="B75" s="223" t="s">
        <v>557</v>
      </c>
      <c r="C75" s="224">
        <f>'De Para Fiocruz'!H27</f>
        <v>1153320.5799999998</v>
      </c>
      <c r="D75" s="224">
        <f>'De Para Fiocruz'!I27</f>
        <v>71816.26</v>
      </c>
      <c r="E75" s="224">
        <f>'De Para Fiocruz'!J27</f>
        <v>768809.3400000001</v>
      </c>
      <c r="F75" s="224">
        <f>'De Para Fiocruz'!K27</f>
        <v>256108.51</v>
      </c>
      <c r="G75" s="224">
        <f>'De Para Fiocruz'!L27</f>
        <v>56586.47</v>
      </c>
      <c r="H75" s="275">
        <f>'De Para Fiocruz'!M27</f>
        <v>312694.98</v>
      </c>
      <c r="I75" s="220"/>
      <c r="M75" s="221"/>
    </row>
    <row r="76" spans="1:13" ht="64.5" customHeight="1">
      <c r="A76" s="222">
        <v>60</v>
      </c>
      <c r="B76" s="223" t="s">
        <v>115</v>
      </c>
      <c r="C76" s="224">
        <f>'De Para Fiocruz'!H30</f>
        <v>177511.58</v>
      </c>
      <c r="D76" s="224">
        <f>'De Para Fiocruz'!I30</f>
        <v>13.37</v>
      </c>
      <c r="E76" s="224">
        <f>'De Para Fiocruz'!J30</f>
        <v>153821.92</v>
      </c>
      <c r="F76" s="224">
        <f>'De Para Fiocruz'!K30</f>
        <v>7684</v>
      </c>
      <c r="G76" s="224">
        <f>'De Para Fiocruz'!L30</f>
        <v>15992.29</v>
      </c>
      <c r="H76" s="275">
        <f>'De Para Fiocruz'!M30</f>
        <v>23676.29</v>
      </c>
      <c r="I76" s="220"/>
      <c r="M76" s="221"/>
    </row>
    <row r="77" spans="1:13" ht="64.5" customHeight="1">
      <c r="A77" s="217">
        <v>61</v>
      </c>
      <c r="B77" s="223" t="s">
        <v>116</v>
      </c>
      <c r="C77" s="224">
        <f>'De Para Fiocruz'!H32</f>
        <v>23590.44</v>
      </c>
      <c r="D77" s="224">
        <f>'De Para Fiocruz'!I32</f>
        <v>0</v>
      </c>
      <c r="E77" s="224">
        <f>'De Para Fiocruz'!J32</f>
        <v>0</v>
      </c>
      <c r="F77" s="224">
        <f>'De Para Fiocruz'!K32</f>
        <v>23590.44</v>
      </c>
      <c r="G77" s="224">
        <f>'De Para Fiocruz'!L32</f>
        <v>0</v>
      </c>
      <c r="H77" s="275">
        <f>'De Para Fiocruz'!M32</f>
        <v>23590.44</v>
      </c>
      <c r="I77" s="220"/>
      <c r="M77" s="221"/>
    </row>
    <row r="78" spans="1:13" ht="64.5" customHeight="1">
      <c r="A78" s="222">
        <v>62</v>
      </c>
      <c r="B78" s="223" t="s">
        <v>632</v>
      </c>
      <c r="C78" s="224">
        <f>'De Para Fiocruz'!H34</f>
        <v>3348214.8200000003</v>
      </c>
      <c r="D78" s="224">
        <f>'De Para Fiocruz'!I34</f>
        <v>359246.95999999996</v>
      </c>
      <c r="E78" s="224">
        <f>'De Para Fiocruz'!J34</f>
        <v>2736837.1599999997</v>
      </c>
      <c r="F78" s="224">
        <f>'De Para Fiocruz'!K34</f>
        <v>149016.66</v>
      </c>
      <c r="G78" s="224">
        <f>'De Para Fiocruz'!L34</f>
        <v>103114.04000000001</v>
      </c>
      <c r="H78" s="275">
        <f>'De Para Fiocruz'!M34</f>
        <v>252130.69999999998</v>
      </c>
      <c r="I78" s="220"/>
      <c r="M78" s="221"/>
    </row>
    <row r="79" spans="1:13" ht="64.5" customHeight="1">
      <c r="A79" s="222">
        <v>63</v>
      </c>
      <c r="B79" s="223" t="s">
        <v>633</v>
      </c>
      <c r="C79" s="224">
        <f>'De Para Fiocruz'!H37</f>
        <v>4023018.86</v>
      </c>
      <c r="D79" s="224">
        <f>'De Para Fiocruz'!I37</f>
        <v>223914.84999999998</v>
      </c>
      <c r="E79" s="224">
        <f>'De Para Fiocruz'!J37</f>
        <v>3480057.53</v>
      </c>
      <c r="F79" s="224">
        <f>'De Para Fiocruz'!K37</f>
        <v>137220.71</v>
      </c>
      <c r="G79" s="224">
        <f>'De Para Fiocruz'!L37</f>
        <v>181825.77000000002</v>
      </c>
      <c r="H79" s="275">
        <f>'De Para Fiocruz'!M37</f>
        <v>319046.48</v>
      </c>
      <c r="I79" s="220"/>
      <c r="M79" s="221"/>
    </row>
    <row r="80" spans="1:13" ht="64.5" customHeight="1">
      <c r="A80" s="217">
        <v>64</v>
      </c>
      <c r="B80" s="223" t="s">
        <v>794</v>
      </c>
      <c r="C80" s="224">
        <f>'De Para Fiocruz'!H48</f>
        <v>398200.2</v>
      </c>
      <c r="D80" s="224">
        <f>'De Para Fiocruz'!I48</f>
        <v>14122.03</v>
      </c>
      <c r="E80" s="224">
        <f>'De Para Fiocruz'!J48</f>
        <v>374011.29</v>
      </c>
      <c r="F80" s="224">
        <f>'De Para Fiocruz'!K48</f>
        <v>1147.48</v>
      </c>
      <c r="G80" s="224">
        <f>'De Para Fiocruz'!L48</f>
        <v>8919.4</v>
      </c>
      <c r="H80" s="275">
        <f>'De Para Fiocruz'!M48</f>
        <v>10066.88</v>
      </c>
      <c r="I80" s="220"/>
      <c r="M80" s="221"/>
    </row>
    <row r="81" spans="1:13" ht="64.5" customHeight="1">
      <c r="A81" s="222">
        <v>65</v>
      </c>
      <c r="B81" s="223" t="s">
        <v>551</v>
      </c>
      <c r="C81" s="224">
        <f>'De Para Fiocruz'!H50</f>
        <v>0</v>
      </c>
      <c r="D81" s="224">
        <f>'De Para Fiocruz'!I50</f>
        <v>0</v>
      </c>
      <c r="E81" s="224">
        <f>'De Para Fiocruz'!J50</f>
        <v>0</v>
      </c>
      <c r="F81" s="224">
        <f>'De Para Fiocruz'!K50</f>
        <v>0</v>
      </c>
      <c r="G81" s="224">
        <f>'De Para Fiocruz'!L50</f>
        <v>0</v>
      </c>
      <c r="H81" s="275">
        <f>'De Para Fiocruz'!M50</f>
        <v>0</v>
      </c>
      <c r="I81" s="220"/>
      <c r="M81" s="221"/>
    </row>
    <row r="82" spans="1:13" ht="64.5" customHeight="1">
      <c r="A82" s="222">
        <v>66</v>
      </c>
      <c r="B82" s="223" t="s">
        <v>552</v>
      </c>
      <c r="C82" s="224">
        <f>'De Para Fiocruz'!H54</f>
        <v>0</v>
      </c>
      <c r="D82" s="224">
        <f>'De Para Fiocruz'!I54</f>
        <v>0</v>
      </c>
      <c r="E82" s="224">
        <f>'De Para Fiocruz'!J54</f>
        <v>0</v>
      </c>
      <c r="F82" s="224">
        <f>'De Para Fiocruz'!K54</f>
        <v>0</v>
      </c>
      <c r="G82" s="224">
        <f>'De Para Fiocruz'!L54</f>
        <v>0</v>
      </c>
      <c r="H82" s="275">
        <f>'De Para Fiocruz'!M54</f>
        <v>0</v>
      </c>
      <c r="I82" s="220"/>
      <c r="M82" s="221"/>
    </row>
    <row r="83" spans="1:15" ht="64.5" customHeight="1">
      <c r="A83" s="242">
        <v>67</v>
      </c>
      <c r="B83" s="225" t="s">
        <v>634</v>
      </c>
      <c r="C83" s="219">
        <f aca="true" t="shared" si="5" ref="C83:H83">SUM(C84:C88)</f>
        <v>3763886.61</v>
      </c>
      <c r="D83" s="219">
        <f t="shared" si="5"/>
        <v>1200600.0799999998</v>
      </c>
      <c r="E83" s="219">
        <f t="shared" si="5"/>
        <v>2458536.7100000004</v>
      </c>
      <c r="F83" s="219">
        <f t="shared" si="5"/>
        <v>0</v>
      </c>
      <c r="G83" s="219">
        <f t="shared" si="5"/>
        <v>104749.82</v>
      </c>
      <c r="H83" s="274">
        <f t="shared" si="5"/>
        <v>104749.82</v>
      </c>
      <c r="I83" s="220"/>
      <c r="M83" s="221"/>
      <c r="N83" s="227"/>
      <c r="O83" s="227"/>
    </row>
    <row r="84" spans="1:15" ht="64.5" customHeight="1">
      <c r="A84" s="222">
        <v>68</v>
      </c>
      <c r="B84" s="223" t="s">
        <v>330</v>
      </c>
      <c r="C84" s="224">
        <f>'De Para Anss '!H18</f>
        <v>1670694.82</v>
      </c>
      <c r="D84" s="224">
        <f>'De Para Anss '!I18</f>
        <v>411435.87</v>
      </c>
      <c r="E84" s="224">
        <f>'De Para Anss '!J18</f>
        <v>1233072.1</v>
      </c>
      <c r="F84" s="224">
        <f>'De Para Anss '!K18</f>
        <v>0</v>
      </c>
      <c r="G84" s="224">
        <f>'De Para Anss '!L18</f>
        <v>26186.85</v>
      </c>
      <c r="H84" s="275">
        <f>'De Para Anss '!M18</f>
        <v>26186.85</v>
      </c>
      <c r="I84" s="220"/>
      <c r="M84" s="221"/>
      <c r="N84" s="228"/>
      <c r="O84" s="228"/>
    </row>
    <row r="85" spans="1:15" ht="64.5" customHeight="1">
      <c r="A85" s="217">
        <v>69</v>
      </c>
      <c r="B85" s="223" t="s">
        <v>635</v>
      </c>
      <c r="C85" s="224">
        <f>'De Para Anss '!H23</f>
        <v>1804861.32</v>
      </c>
      <c r="D85" s="224">
        <f>'De Para Anss '!I23</f>
        <v>725914.17</v>
      </c>
      <c r="E85" s="224">
        <f>'De Para Anss '!J23</f>
        <v>1000384.18</v>
      </c>
      <c r="F85" s="224">
        <f>'De Para Anss '!K23</f>
        <v>0</v>
      </c>
      <c r="G85" s="224">
        <f>'De Para Anss '!L23</f>
        <v>78562.97</v>
      </c>
      <c r="H85" s="275">
        <f>'De Para Anss '!M23</f>
        <v>78562.97</v>
      </c>
      <c r="I85" s="220"/>
      <c r="M85" s="221"/>
      <c r="N85" s="228"/>
      <c r="O85" s="228"/>
    </row>
    <row r="86" spans="1:15" ht="64.5" customHeight="1">
      <c r="A86" s="222">
        <v>70</v>
      </c>
      <c r="B86" s="223" t="s">
        <v>794</v>
      </c>
      <c r="C86" s="224">
        <f>'De Para Anss '!H26</f>
        <v>119309.61</v>
      </c>
      <c r="D86" s="224">
        <f>'De Para Anss '!I26</f>
        <v>59076.9</v>
      </c>
      <c r="E86" s="224">
        <f>'De Para Anss '!J26</f>
        <v>60232.71</v>
      </c>
      <c r="F86" s="224">
        <f>'De Para Anss '!K26</f>
        <v>0</v>
      </c>
      <c r="G86" s="224">
        <f>'De Para Anss '!L26</f>
        <v>0</v>
      </c>
      <c r="H86" s="275">
        <f>'De Para Anss '!M26</f>
        <v>0</v>
      </c>
      <c r="I86" s="220"/>
      <c r="M86" s="221"/>
      <c r="N86" s="228"/>
      <c r="O86" s="228"/>
    </row>
    <row r="87" spans="1:15" ht="64.5" customHeight="1">
      <c r="A87" s="222">
        <v>71</v>
      </c>
      <c r="B87" s="223" t="s">
        <v>551</v>
      </c>
      <c r="C87" s="224">
        <f>'De Para Anss '!H28</f>
        <v>169020.86</v>
      </c>
      <c r="D87" s="224">
        <f>'De Para Anss '!I28</f>
        <v>4173.14</v>
      </c>
      <c r="E87" s="224">
        <f>'De Para Anss '!J28</f>
        <v>164847.72</v>
      </c>
      <c r="F87" s="224">
        <f>'De Para Anss '!K28</f>
        <v>0</v>
      </c>
      <c r="G87" s="224">
        <f>'De Para Anss '!L28</f>
        <v>0</v>
      </c>
      <c r="H87" s="275">
        <f>'De Para Anss '!M28</f>
        <v>0</v>
      </c>
      <c r="I87" s="220"/>
      <c r="M87" s="221"/>
      <c r="N87" s="228"/>
      <c r="O87" s="228"/>
    </row>
    <row r="88" spans="1:15" ht="64.5" customHeight="1" thickBot="1">
      <c r="A88" s="217">
        <v>72</v>
      </c>
      <c r="B88" s="229" t="s">
        <v>552</v>
      </c>
      <c r="C88" s="276">
        <f>'De Para Anss '!H32</f>
        <v>0</v>
      </c>
      <c r="D88" s="276">
        <f>'De Para Anss '!I32</f>
        <v>0</v>
      </c>
      <c r="E88" s="276">
        <f>'De Para Anss '!J32</f>
        <v>0</v>
      </c>
      <c r="F88" s="276">
        <f>'De Para Anss '!K32</f>
        <v>0</v>
      </c>
      <c r="G88" s="276">
        <f>'De Para Anss '!L32</f>
        <v>0</v>
      </c>
      <c r="H88" s="277">
        <f>'De Para Anss '!M32</f>
        <v>0</v>
      </c>
      <c r="I88" s="220"/>
      <c r="M88" s="221"/>
      <c r="N88" s="228"/>
      <c r="O88" s="228"/>
    </row>
    <row r="89" spans="1:15" ht="64.5" customHeight="1" thickBot="1">
      <c r="A89" s="332" t="s">
        <v>636</v>
      </c>
      <c r="B89" s="333"/>
      <c r="C89" s="230">
        <f>(C21+C53+C59+C73+C83)-C23-C66-'De Para Fundo'!H154</f>
        <v>1823691700.6100001</v>
      </c>
      <c r="D89" s="230">
        <f>(D21+D53+D59+D73+D83)-D23-D66-'De Para Fundo'!I154</f>
        <v>122021880.58</v>
      </c>
      <c r="E89" s="230">
        <f>(E21+E53+E59+E73+E83)-E23-E66-'De Para Fundo'!J154</f>
        <v>966686245.1599998</v>
      </c>
      <c r="F89" s="230">
        <f>(F21+F53+F59+F73+F83)-F23-F66-'De Para Fundo'!K154</f>
        <v>239840484.28999996</v>
      </c>
      <c r="G89" s="230">
        <f>(G21+G53+G59+G73+G83)-G23-G66-'De Para Fundo'!L154</f>
        <v>495147403.3099999</v>
      </c>
      <c r="H89" s="230">
        <f>(H21+H53+H59+H73+H83)-H23-H66-'De Para Fundo'!M154</f>
        <v>734987887.6</v>
      </c>
      <c r="I89" s="231"/>
      <c r="M89" s="221"/>
      <c r="N89" s="232"/>
      <c r="O89" s="232"/>
    </row>
    <row r="90" spans="1:15" ht="64.5" customHeight="1" thickBot="1">
      <c r="A90" s="332" t="s">
        <v>637</v>
      </c>
      <c r="B90" s="333"/>
      <c r="C90" s="230">
        <f aca="true" t="shared" si="6" ref="C90:H90">SUM(C18)</f>
        <v>83267480.63</v>
      </c>
      <c r="D90" s="230">
        <f t="shared" si="6"/>
        <v>2709640.36</v>
      </c>
      <c r="E90" s="230">
        <f t="shared" si="6"/>
        <v>51042469.94</v>
      </c>
      <c r="F90" s="230">
        <f t="shared" si="6"/>
        <v>29487067.4</v>
      </c>
      <c r="G90" s="230">
        <f t="shared" si="6"/>
        <v>28302.65</v>
      </c>
      <c r="H90" s="230">
        <f t="shared" si="6"/>
        <v>29515370.049999997</v>
      </c>
      <c r="I90" s="231"/>
      <c r="M90" s="221"/>
      <c r="N90" s="232"/>
      <c r="O90" s="232"/>
    </row>
    <row r="91" spans="1:15" ht="64.5" customHeight="1" thickBot="1">
      <c r="A91" s="332" t="s">
        <v>638</v>
      </c>
      <c r="B91" s="333"/>
      <c r="C91" s="230">
        <f aca="true" t="shared" si="7" ref="C91:H91">SUM(C89:C90)</f>
        <v>1906959181.2400002</v>
      </c>
      <c r="D91" s="230">
        <f t="shared" si="7"/>
        <v>124731520.94</v>
      </c>
      <c r="E91" s="230">
        <f t="shared" si="7"/>
        <v>1017728715.0999999</v>
      </c>
      <c r="F91" s="230">
        <f t="shared" si="7"/>
        <v>269327551.68999994</v>
      </c>
      <c r="G91" s="230">
        <f t="shared" si="7"/>
        <v>495175705.95999986</v>
      </c>
      <c r="H91" s="230">
        <f t="shared" si="7"/>
        <v>764503257.65</v>
      </c>
      <c r="I91" s="231"/>
      <c r="M91" s="221"/>
      <c r="N91" s="232"/>
      <c r="O91" s="232"/>
    </row>
    <row r="92" spans="1:15" ht="64.5" customHeight="1" thickBot="1">
      <c r="A92" s="332" t="s">
        <v>639</v>
      </c>
      <c r="B92" s="333"/>
      <c r="C92" s="230">
        <f>C23+C66+'De Para Fundo'!H154</f>
        <v>472197196.54</v>
      </c>
      <c r="D92" s="230">
        <f>D23+D66+'De Para Fundo'!I154</f>
        <v>131923277.02000003</v>
      </c>
      <c r="E92" s="230">
        <f>E23+E66+'De Para Fundo'!J154</f>
        <v>18792826.4</v>
      </c>
      <c r="F92" s="230">
        <f>F23+F66+'De Para Fundo'!K154</f>
        <v>1971582.05</v>
      </c>
      <c r="G92" s="230">
        <f>G23+G66+'De Para Fundo'!L154</f>
        <v>319509511.07000005</v>
      </c>
      <c r="H92" s="230">
        <f>H23+H66+'De Para Fundo'!M154</f>
        <v>321481093.12000006</v>
      </c>
      <c r="I92" s="231"/>
      <c r="M92" s="221"/>
      <c r="N92" s="232"/>
      <c r="O92" s="232"/>
    </row>
    <row r="93" spans="1:13" ht="64.5" customHeight="1" thickBot="1">
      <c r="A93" s="233"/>
      <c r="B93" s="234" t="s">
        <v>640</v>
      </c>
      <c r="C93" s="230">
        <f aca="true" t="shared" si="8" ref="C93:H93">SUM(C91:C92)+C19+C20</f>
        <v>2381950123.42</v>
      </c>
      <c r="D93" s="230">
        <f t="shared" si="8"/>
        <v>257355737.43000004</v>
      </c>
      <c r="E93" s="230">
        <f t="shared" si="8"/>
        <v>1036938616.4099998</v>
      </c>
      <c r="F93" s="230">
        <f t="shared" si="8"/>
        <v>272974864.99999994</v>
      </c>
      <c r="G93" s="230">
        <f t="shared" si="8"/>
        <v>814685217.03</v>
      </c>
      <c r="H93" s="230">
        <f t="shared" si="8"/>
        <v>1087660082.03</v>
      </c>
      <c r="I93" s="231"/>
      <c r="M93" s="221"/>
    </row>
    <row r="94" spans="1:8" ht="48.75" customHeight="1">
      <c r="A94" s="235"/>
      <c r="B94" s="236"/>
      <c r="C94" s="236"/>
      <c r="D94" s="237"/>
      <c r="E94" s="237"/>
      <c r="F94" s="238"/>
      <c r="G94" s="239"/>
      <c r="H94" s="200"/>
    </row>
    <row r="95" spans="1:8" ht="50.25">
      <c r="A95" s="235"/>
      <c r="B95" s="200"/>
      <c r="C95" s="238"/>
      <c r="D95" s="237"/>
      <c r="E95" s="237"/>
      <c r="F95" s="247"/>
      <c r="G95" s="240"/>
      <c r="H95" s="200"/>
    </row>
    <row r="96" spans="1:8" ht="50.25">
      <c r="A96" s="235"/>
      <c r="B96" s="200"/>
      <c r="C96" s="200"/>
      <c r="D96" s="200"/>
      <c r="E96" s="200"/>
      <c r="F96" s="241"/>
      <c r="G96" s="240"/>
      <c r="H96" s="238"/>
    </row>
    <row r="97" spans="1:8" ht="23.25">
      <c r="A97" s="200"/>
      <c r="B97" s="200"/>
      <c r="C97" s="200"/>
      <c r="D97" s="200"/>
      <c r="E97" s="200"/>
      <c r="F97" s="200"/>
      <c r="G97" s="200"/>
      <c r="H97" s="200"/>
    </row>
    <row r="98" spans="1:8" ht="23.25">
      <c r="A98" s="200"/>
      <c r="B98" s="200"/>
      <c r="C98" s="200"/>
      <c r="D98" s="200"/>
      <c r="E98" s="200"/>
      <c r="F98" s="200"/>
      <c r="G98" s="200"/>
      <c r="H98" s="200"/>
    </row>
    <row r="99" spans="1:8" ht="23.25">
      <c r="A99" s="200"/>
      <c r="B99" s="200"/>
      <c r="C99" s="200"/>
      <c r="D99" s="200"/>
      <c r="E99" s="200"/>
      <c r="F99" s="200"/>
      <c r="G99" s="200"/>
      <c r="H99" s="200"/>
    </row>
    <row r="100" spans="1:8" ht="23.25">
      <c r="A100" s="200"/>
      <c r="B100" s="200"/>
      <c r="C100" s="200"/>
      <c r="D100" s="200"/>
      <c r="E100" s="200"/>
      <c r="F100" s="200"/>
      <c r="G100" s="200"/>
      <c r="H100" s="200"/>
    </row>
    <row r="101" spans="1:8" ht="23.25">
      <c r="A101" s="200"/>
      <c r="B101" s="200"/>
      <c r="C101" s="200"/>
      <c r="D101" s="200"/>
      <c r="E101" s="200"/>
      <c r="F101" s="200"/>
      <c r="G101" s="200"/>
      <c r="H101" s="200"/>
    </row>
    <row r="102" spans="1:8" ht="23.25">
      <c r="A102" s="200"/>
      <c r="B102" s="200"/>
      <c r="C102" s="200"/>
      <c r="D102" s="200"/>
      <c r="E102" s="200"/>
      <c r="F102" s="200"/>
      <c r="G102" s="200"/>
      <c r="H102" s="200"/>
    </row>
    <row r="103" spans="1:8" ht="23.25">
      <c r="A103" s="200"/>
      <c r="B103" s="200"/>
      <c r="C103" s="200"/>
      <c r="D103" s="200"/>
      <c r="E103" s="200"/>
      <c r="F103" s="200"/>
      <c r="G103" s="200"/>
      <c r="H103" s="200"/>
    </row>
    <row r="104" spans="1:8" ht="23.25">
      <c r="A104" s="200"/>
      <c r="B104" s="200"/>
      <c r="C104" s="200"/>
      <c r="D104" s="200"/>
      <c r="E104" s="200"/>
      <c r="F104" s="200"/>
      <c r="G104" s="200"/>
      <c r="H104" s="200"/>
    </row>
    <row r="105" spans="1:8" ht="23.25">
      <c r="A105" s="200"/>
      <c r="B105" s="200"/>
      <c r="C105" s="200"/>
      <c r="D105" s="200"/>
      <c r="E105" s="200"/>
      <c r="F105" s="200"/>
      <c r="G105" s="200"/>
      <c r="H105" s="200"/>
    </row>
    <row r="106" spans="1:8" ht="23.25">
      <c r="A106" s="200"/>
      <c r="B106" s="200"/>
      <c r="C106" s="200"/>
      <c r="D106" s="200"/>
      <c r="E106" s="200"/>
      <c r="F106" s="200"/>
      <c r="G106" s="200"/>
      <c r="H106" s="200"/>
    </row>
    <row r="107" spans="1:8" ht="23.25">
      <c r="A107" s="200"/>
      <c r="B107" s="200"/>
      <c r="C107" s="200"/>
      <c r="D107" s="200"/>
      <c r="E107" s="200"/>
      <c r="F107" s="200"/>
      <c r="G107" s="200"/>
      <c r="H107" s="200"/>
    </row>
    <row r="108" spans="1:8" ht="23.25">
      <c r="A108" s="200"/>
      <c r="B108" s="200"/>
      <c r="C108" s="200"/>
      <c r="D108" s="200"/>
      <c r="E108" s="200"/>
      <c r="F108" s="200"/>
      <c r="G108" s="200"/>
      <c r="H108" s="200"/>
    </row>
    <row r="109" spans="1:8" ht="23.25">
      <c r="A109" s="200"/>
      <c r="B109" s="200"/>
      <c r="C109" s="200"/>
      <c r="D109" s="200"/>
      <c r="E109" s="200"/>
      <c r="F109" s="200"/>
      <c r="G109" s="200"/>
      <c r="H109" s="200"/>
    </row>
    <row r="110" spans="1:8" ht="23.25">
      <c r="A110" s="200"/>
      <c r="B110" s="200"/>
      <c r="C110" s="200"/>
      <c r="D110" s="200"/>
      <c r="E110" s="200"/>
      <c r="F110" s="200"/>
      <c r="G110" s="200"/>
      <c r="H110" s="200"/>
    </row>
    <row r="111" spans="1:8" ht="23.25">
      <c r="A111" s="200"/>
      <c r="B111" s="200"/>
      <c r="C111" s="200"/>
      <c r="D111" s="200"/>
      <c r="E111" s="200"/>
      <c r="F111" s="200"/>
      <c r="G111" s="200"/>
      <c r="H111" s="200"/>
    </row>
    <row r="112" spans="1:8" ht="23.25">
      <c r="A112" s="200"/>
      <c r="B112" s="200"/>
      <c r="C112" s="200"/>
      <c r="D112" s="200"/>
      <c r="E112" s="200"/>
      <c r="F112" s="200"/>
      <c r="G112" s="200"/>
      <c r="H112" s="200"/>
    </row>
    <row r="113" spans="1:8" ht="23.25">
      <c r="A113" s="200"/>
      <c r="B113" s="200"/>
      <c r="C113" s="200"/>
      <c r="D113" s="200"/>
      <c r="E113" s="200"/>
      <c r="F113" s="200"/>
      <c r="G113" s="200"/>
      <c r="H113" s="200"/>
    </row>
    <row r="114" spans="1:8" ht="23.25">
      <c r="A114" s="200"/>
      <c r="B114" s="200"/>
      <c r="C114" s="200"/>
      <c r="D114" s="200"/>
      <c r="E114" s="200"/>
      <c r="F114" s="200"/>
      <c r="G114" s="200"/>
      <c r="H114" s="200"/>
    </row>
    <row r="115" spans="1:8" ht="23.25">
      <c r="A115" s="200"/>
      <c r="B115" s="200"/>
      <c r="C115" s="200"/>
      <c r="D115" s="200"/>
      <c r="E115" s="200"/>
      <c r="F115" s="200"/>
      <c r="G115" s="200"/>
      <c r="H115" s="200"/>
    </row>
    <row r="116" spans="1:8" ht="23.25">
      <c r="A116" s="200"/>
      <c r="B116" s="200"/>
      <c r="C116" s="200"/>
      <c r="D116" s="200"/>
      <c r="E116" s="200"/>
      <c r="F116" s="200"/>
      <c r="G116" s="200"/>
      <c r="H116" s="200"/>
    </row>
    <row r="117" spans="1:8" ht="23.25">
      <c r="A117" s="200"/>
      <c r="B117" s="200"/>
      <c r="C117" s="200"/>
      <c r="D117" s="200"/>
      <c r="E117" s="200"/>
      <c r="F117" s="200"/>
      <c r="G117" s="200"/>
      <c r="H117" s="200"/>
    </row>
    <row r="118" spans="1:8" ht="23.25">
      <c r="A118" s="200"/>
      <c r="B118" s="200"/>
      <c r="C118" s="200"/>
      <c r="D118" s="200"/>
      <c r="E118" s="200"/>
      <c r="F118" s="200"/>
      <c r="G118" s="200"/>
      <c r="H118" s="200"/>
    </row>
    <row r="119" spans="1:8" ht="23.25">
      <c r="A119" s="200"/>
      <c r="B119" s="200"/>
      <c r="C119" s="200"/>
      <c r="D119" s="200"/>
      <c r="E119" s="200"/>
      <c r="F119" s="200"/>
      <c r="G119" s="200"/>
      <c r="H119" s="200"/>
    </row>
    <row r="120" spans="1:8" ht="23.25">
      <c r="A120" s="200"/>
      <c r="B120" s="200"/>
      <c r="C120" s="200"/>
      <c r="D120" s="200"/>
      <c r="E120" s="200"/>
      <c r="F120" s="200"/>
      <c r="G120" s="200"/>
      <c r="H120" s="200"/>
    </row>
    <row r="121" spans="1:8" ht="23.25">
      <c r="A121" s="200"/>
      <c r="B121" s="200"/>
      <c r="C121" s="200"/>
      <c r="D121" s="200"/>
      <c r="E121" s="200"/>
      <c r="F121" s="200"/>
      <c r="G121" s="200"/>
      <c r="H121" s="200"/>
    </row>
    <row r="122" spans="1:8" ht="23.25">
      <c r="A122" s="200"/>
      <c r="B122" s="200"/>
      <c r="C122" s="200"/>
      <c r="D122" s="200"/>
      <c r="E122" s="200"/>
      <c r="F122" s="200"/>
      <c r="G122" s="200"/>
      <c r="H122" s="200"/>
    </row>
    <row r="123" spans="1:8" ht="23.25">
      <c r="A123" s="200"/>
      <c r="B123" s="200"/>
      <c r="C123" s="200"/>
      <c r="D123" s="200"/>
      <c r="E123" s="200"/>
      <c r="F123" s="200"/>
      <c r="G123" s="200"/>
      <c r="H123" s="200"/>
    </row>
    <row r="124" spans="1:8" ht="23.25">
      <c r="A124" s="200"/>
      <c r="B124" s="200"/>
      <c r="C124" s="200"/>
      <c r="D124" s="200"/>
      <c r="E124" s="200"/>
      <c r="F124" s="200"/>
      <c r="G124" s="200"/>
      <c r="H124" s="200"/>
    </row>
    <row r="125" spans="1:8" ht="23.25">
      <c r="A125" s="200"/>
      <c r="B125" s="200"/>
      <c r="C125" s="200"/>
      <c r="D125" s="200"/>
      <c r="E125" s="200"/>
      <c r="F125" s="200"/>
      <c r="G125" s="200"/>
      <c r="H125" s="200"/>
    </row>
    <row r="126" spans="1:8" ht="23.25">
      <c r="A126" s="200"/>
      <c r="B126" s="200"/>
      <c r="C126" s="200"/>
      <c r="D126" s="200"/>
      <c r="E126" s="200"/>
      <c r="F126" s="200"/>
      <c r="G126" s="200"/>
      <c r="H126" s="200"/>
    </row>
    <row r="127" spans="1:8" ht="23.25">
      <c r="A127" s="200"/>
      <c r="B127" s="200"/>
      <c r="C127" s="200"/>
      <c r="D127" s="200"/>
      <c r="E127" s="200"/>
      <c r="F127" s="200"/>
      <c r="G127" s="200"/>
      <c r="H127" s="200"/>
    </row>
    <row r="128" spans="1:8" ht="23.25">
      <c r="A128" s="200"/>
      <c r="B128" s="200"/>
      <c r="C128" s="200"/>
      <c r="D128" s="200"/>
      <c r="E128" s="200"/>
      <c r="F128" s="200"/>
      <c r="G128" s="200"/>
      <c r="H128" s="200"/>
    </row>
    <row r="129" spans="1:8" ht="23.25">
      <c r="A129" s="200"/>
      <c r="B129" s="200"/>
      <c r="C129" s="200"/>
      <c r="D129" s="200"/>
      <c r="E129" s="200"/>
      <c r="F129" s="200"/>
      <c r="G129" s="200"/>
      <c r="H129" s="200"/>
    </row>
    <row r="130" spans="1:8" ht="23.25">
      <c r="A130" s="200"/>
      <c r="B130" s="200"/>
      <c r="C130" s="200"/>
      <c r="D130" s="200"/>
      <c r="E130" s="200"/>
      <c r="F130" s="200"/>
      <c r="G130" s="200"/>
      <c r="H130" s="200"/>
    </row>
    <row r="131" spans="1:8" ht="23.25">
      <c r="A131" s="200"/>
      <c r="B131" s="200"/>
      <c r="C131" s="200"/>
      <c r="D131" s="200"/>
      <c r="E131" s="200"/>
      <c r="F131" s="200"/>
      <c r="G131" s="200"/>
      <c r="H131" s="200"/>
    </row>
    <row r="132" spans="1:8" ht="23.25">
      <c r="A132" s="200"/>
      <c r="B132" s="200"/>
      <c r="C132" s="200"/>
      <c r="D132" s="200"/>
      <c r="E132" s="200"/>
      <c r="F132" s="200"/>
      <c r="G132" s="200"/>
      <c r="H132" s="200"/>
    </row>
    <row r="133" spans="1:8" ht="23.25">
      <c r="A133" s="200"/>
      <c r="B133" s="200"/>
      <c r="C133" s="200"/>
      <c r="D133" s="200"/>
      <c r="E133" s="200"/>
      <c r="F133" s="200"/>
      <c r="G133" s="200"/>
      <c r="H133" s="200"/>
    </row>
    <row r="134" spans="1:8" ht="23.25">
      <c r="A134" s="200"/>
      <c r="B134" s="200"/>
      <c r="C134" s="200"/>
      <c r="D134" s="200"/>
      <c r="E134" s="200"/>
      <c r="F134" s="200"/>
      <c r="G134" s="200"/>
      <c r="H134" s="200"/>
    </row>
    <row r="135" spans="1:8" ht="23.25">
      <c r="A135" s="200"/>
      <c r="B135" s="200"/>
      <c r="C135" s="200"/>
      <c r="D135" s="200"/>
      <c r="E135" s="200"/>
      <c r="F135" s="200"/>
      <c r="G135" s="200"/>
      <c r="H135" s="200"/>
    </row>
    <row r="136" spans="1:8" ht="23.25">
      <c r="A136" s="200"/>
      <c r="B136" s="200"/>
      <c r="C136" s="200"/>
      <c r="D136" s="200"/>
      <c r="E136" s="200"/>
      <c r="F136" s="200"/>
      <c r="G136" s="200"/>
      <c r="H136" s="200"/>
    </row>
    <row r="137" spans="1:8" ht="23.25">
      <c r="A137" s="200"/>
      <c r="B137" s="200"/>
      <c r="C137" s="200"/>
      <c r="D137" s="200"/>
      <c r="E137" s="200"/>
      <c r="F137" s="200"/>
      <c r="G137" s="200"/>
      <c r="H137" s="200"/>
    </row>
    <row r="138" spans="1:8" ht="23.25">
      <c r="A138" s="200"/>
      <c r="B138" s="200"/>
      <c r="C138" s="200"/>
      <c r="D138" s="200"/>
      <c r="E138" s="200"/>
      <c r="F138" s="200"/>
      <c r="G138" s="200"/>
      <c r="H138" s="200"/>
    </row>
    <row r="139" spans="1:8" ht="23.25">
      <c r="A139" s="200"/>
      <c r="B139" s="200"/>
      <c r="C139" s="200"/>
      <c r="D139" s="200"/>
      <c r="E139" s="200"/>
      <c r="F139" s="200"/>
      <c r="G139" s="200"/>
      <c r="H139" s="200"/>
    </row>
    <row r="140" spans="1:8" ht="23.25">
      <c r="A140" s="200"/>
      <c r="B140" s="200"/>
      <c r="C140" s="200"/>
      <c r="D140" s="200"/>
      <c r="E140" s="200"/>
      <c r="F140" s="200"/>
      <c r="G140" s="200"/>
      <c r="H140" s="200"/>
    </row>
    <row r="141" spans="1:8" ht="23.25">
      <c r="A141" s="200"/>
      <c r="B141" s="200"/>
      <c r="C141" s="200"/>
      <c r="D141" s="200"/>
      <c r="E141" s="200"/>
      <c r="F141" s="200"/>
      <c r="G141" s="200"/>
      <c r="H141" s="200"/>
    </row>
    <row r="142" spans="1:8" ht="23.25">
      <c r="A142" s="200"/>
      <c r="B142" s="200"/>
      <c r="C142" s="200"/>
      <c r="D142" s="200"/>
      <c r="E142" s="200"/>
      <c r="F142" s="200"/>
      <c r="G142" s="200"/>
      <c r="H142" s="200"/>
    </row>
    <row r="143" spans="1:8" ht="23.25">
      <c r="A143" s="200"/>
      <c r="B143" s="200"/>
      <c r="C143" s="200"/>
      <c r="D143" s="200"/>
      <c r="E143" s="200"/>
      <c r="F143" s="200"/>
      <c r="G143" s="200"/>
      <c r="H143" s="200"/>
    </row>
    <row r="144" spans="1:8" ht="23.25">
      <c r="A144" s="200"/>
      <c r="B144" s="200"/>
      <c r="C144" s="200"/>
      <c r="D144" s="200"/>
      <c r="E144" s="200"/>
      <c r="F144" s="200"/>
      <c r="G144" s="200"/>
      <c r="H144" s="200"/>
    </row>
    <row r="145" spans="1:8" ht="23.25">
      <c r="A145" s="200"/>
      <c r="B145" s="200"/>
      <c r="C145" s="200"/>
      <c r="D145" s="200"/>
      <c r="E145" s="200"/>
      <c r="F145" s="200"/>
      <c r="G145" s="200"/>
      <c r="H145" s="200"/>
    </row>
    <row r="146" spans="1:8" ht="23.25">
      <c r="A146" s="200"/>
      <c r="B146" s="200"/>
      <c r="C146" s="200"/>
      <c r="D146" s="200"/>
      <c r="E146" s="200"/>
      <c r="F146" s="200"/>
      <c r="G146" s="200"/>
      <c r="H146" s="200"/>
    </row>
    <row r="147" spans="1:8" ht="23.25">
      <c r="A147" s="200"/>
      <c r="B147" s="200"/>
      <c r="C147" s="200"/>
      <c r="D147" s="200"/>
      <c r="E147" s="200"/>
      <c r="F147" s="200"/>
      <c r="G147" s="200"/>
      <c r="H147" s="200"/>
    </row>
    <row r="148" spans="1:8" ht="23.25">
      <c r="A148" s="200"/>
      <c r="B148" s="200"/>
      <c r="C148" s="200"/>
      <c r="D148" s="200"/>
      <c r="E148" s="200"/>
      <c r="F148" s="200"/>
      <c r="G148" s="200"/>
      <c r="H148" s="200"/>
    </row>
    <row r="149" spans="1:8" ht="23.25">
      <c r="A149" s="200"/>
      <c r="B149" s="200"/>
      <c r="C149" s="200"/>
      <c r="D149" s="200"/>
      <c r="E149" s="200"/>
      <c r="F149" s="200"/>
      <c r="G149" s="200"/>
      <c r="H149" s="200"/>
    </row>
    <row r="150" spans="1:8" ht="23.25">
      <c r="A150" s="200"/>
      <c r="B150" s="200"/>
      <c r="C150" s="200"/>
      <c r="D150" s="200"/>
      <c r="E150" s="200"/>
      <c r="F150" s="200"/>
      <c r="G150" s="200"/>
      <c r="H150" s="200"/>
    </row>
    <row r="151" spans="1:8" ht="23.25">
      <c r="A151" s="200"/>
      <c r="B151" s="200"/>
      <c r="C151" s="200"/>
      <c r="D151" s="200"/>
      <c r="E151" s="200"/>
      <c r="F151" s="200"/>
      <c r="G151" s="200"/>
      <c r="H151" s="200"/>
    </row>
    <row r="152" spans="1:8" ht="23.25">
      <c r="A152" s="200"/>
      <c r="B152" s="200"/>
      <c r="C152" s="200"/>
      <c r="D152" s="200"/>
      <c r="E152" s="200"/>
      <c r="F152" s="200"/>
      <c r="G152" s="200"/>
      <c r="H152" s="200"/>
    </row>
    <row r="153" spans="1:8" ht="23.25">
      <c r="A153" s="200"/>
      <c r="B153" s="200"/>
      <c r="C153" s="200"/>
      <c r="D153" s="200"/>
      <c r="E153" s="200"/>
      <c r="F153" s="200"/>
      <c r="G153" s="200"/>
      <c r="H153" s="200"/>
    </row>
    <row r="154" spans="1:8" ht="23.25">
      <c r="A154" s="200"/>
      <c r="B154" s="200"/>
      <c r="C154" s="200"/>
      <c r="D154" s="200"/>
      <c r="E154" s="200"/>
      <c r="F154" s="200"/>
      <c r="G154" s="200"/>
      <c r="H154" s="200"/>
    </row>
    <row r="155" spans="1:8" ht="23.25">
      <c r="A155" s="200"/>
      <c r="B155" s="200"/>
      <c r="C155" s="200"/>
      <c r="D155" s="200"/>
      <c r="E155" s="200"/>
      <c r="F155" s="200"/>
      <c r="G155" s="200"/>
      <c r="H155" s="200"/>
    </row>
    <row r="156" spans="1:8" ht="23.25">
      <c r="A156" s="200"/>
      <c r="B156" s="200"/>
      <c r="C156" s="200"/>
      <c r="D156" s="200"/>
      <c r="E156" s="200"/>
      <c r="F156" s="200"/>
      <c r="G156" s="200"/>
      <c r="H156" s="200"/>
    </row>
    <row r="157" spans="1:8" ht="23.25">
      <c r="A157" s="200"/>
      <c r="B157" s="200"/>
      <c r="C157" s="200"/>
      <c r="D157" s="200"/>
      <c r="E157" s="200"/>
      <c r="F157" s="200"/>
      <c r="G157" s="200"/>
      <c r="H157" s="200"/>
    </row>
    <row r="158" spans="1:8" ht="23.25">
      <c r="A158" s="200"/>
      <c r="B158" s="200"/>
      <c r="C158" s="200"/>
      <c r="D158" s="200"/>
      <c r="E158" s="200"/>
      <c r="F158" s="200"/>
      <c r="G158" s="200"/>
      <c r="H158" s="200"/>
    </row>
    <row r="159" spans="1:8" ht="23.25">
      <c r="A159" s="200"/>
      <c r="B159" s="200"/>
      <c r="C159" s="200"/>
      <c r="D159" s="200"/>
      <c r="E159" s="200"/>
      <c r="F159" s="200"/>
      <c r="G159" s="200"/>
      <c r="H159" s="200"/>
    </row>
    <row r="160" spans="1:8" ht="23.25">
      <c r="A160" s="200"/>
      <c r="B160" s="200"/>
      <c r="C160" s="200"/>
      <c r="D160" s="200"/>
      <c r="E160" s="200"/>
      <c r="F160" s="200"/>
      <c r="G160" s="200"/>
      <c r="H160" s="200"/>
    </row>
    <row r="161" spans="1:8" ht="23.25">
      <c r="A161" s="200"/>
      <c r="B161" s="200"/>
      <c r="C161" s="200"/>
      <c r="D161" s="200"/>
      <c r="E161" s="200"/>
      <c r="F161" s="200"/>
      <c r="G161" s="200"/>
      <c r="H161" s="200"/>
    </row>
    <row r="162" spans="1:8" ht="23.25">
      <c r="A162" s="200"/>
      <c r="B162" s="200"/>
      <c r="C162" s="200"/>
      <c r="D162" s="200"/>
      <c r="E162" s="200"/>
      <c r="F162" s="200"/>
      <c r="G162" s="200"/>
      <c r="H162" s="200"/>
    </row>
    <row r="163" spans="1:8" ht="23.25">
      <c r="A163" s="200"/>
      <c r="B163" s="200"/>
      <c r="C163" s="200"/>
      <c r="D163" s="200"/>
      <c r="E163" s="200"/>
      <c r="F163" s="200"/>
      <c r="G163" s="200"/>
      <c r="H163" s="200"/>
    </row>
    <row r="164" spans="1:8" ht="23.25">
      <c r="A164" s="200"/>
      <c r="B164" s="200"/>
      <c r="C164" s="200"/>
      <c r="D164" s="200"/>
      <c r="E164" s="200"/>
      <c r="F164" s="200"/>
      <c r="G164" s="200"/>
      <c r="H164" s="200"/>
    </row>
    <row r="165" spans="1:8" ht="23.25">
      <c r="A165" s="200"/>
      <c r="B165" s="200"/>
      <c r="C165" s="200"/>
      <c r="D165" s="200"/>
      <c r="E165" s="200"/>
      <c r="F165" s="200"/>
      <c r="G165" s="200"/>
      <c r="H165" s="200"/>
    </row>
    <row r="166" spans="1:8" ht="23.25">
      <c r="A166" s="200"/>
      <c r="B166" s="200"/>
      <c r="C166" s="200"/>
      <c r="D166" s="200"/>
      <c r="E166" s="200"/>
      <c r="F166" s="200"/>
      <c r="G166" s="200"/>
      <c r="H166" s="200"/>
    </row>
    <row r="167" spans="1:8" ht="23.25">
      <c r="A167" s="200"/>
      <c r="B167" s="200"/>
      <c r="C167" s="200"/>
      <c r="D167" s="200"/>
      <c r="E167" s="200"/>
      <c r="F167" s="200"/>
      <c r="G167" s="200"/>
      <c r="H167" s="200"/>
    </row>
    <row r="168" spans="1:8" ht="23.25">
      <c r="A168" s="200"/>
      <c r="B168" s="200"/>
      <c r="C168" s="200"/>
      <c r="D168" s="200"/>
      <c r="E168" s="200"/>
      <c r="F168" s="200"/>
      <c r="G168" s="200"/>
      <c r="H168" s="200"/>
    </row>
    <row r="169" spans="1:8" ht="23.25">
      <c r="A169" s="200"/>
      <c r="B169" s="200"/>
      <c r="C169" s="200"/>
      <c r="D169" s="200"/>
      <c r="E169" s="200"/>
      <c r="F169" s="200"/>
      <c r="G169" s="200"/>
      <c r="H169" s="200"/>
    </row>
    <row r="170" spans="1:8" ht="23.25">
      <c r="A170" s="200"/>
      <c r="B170" s="200"/>
      <c r="C170" s="200"/>
      <c r="D170" s="200"/>
      <c r="E170" s="200"/>
      <c r="F170" s="200"/>
      <c r="G170" s="200"/>
      <c r="H170" s="200"/>
    </row>
    <row r="171" spans="1:8" ht="23.25">
      <c r="A171" s="200"/>
      <c r="B171" s="200"/>
      <c r="C171" s="200"/>
      <c r="D171" s="200"/>
      <c r="E171" s="200"/>
      <c r="F171" s="200"/>
      <c r="G171" s="200"/>
      <c r="H171" s="200"/>
    </row>
    <row r="172" spans="1:8" ht="23.25">
      <c r="A172" s="200"/>
      <c r="B172" s="200"/>
      <c r="C172" s="200"/>
      <c r="D172" s="200"/>
      <c r="E172" s="200"/>
      <c r="F172" s="200"/>
      <c r="G172" s="200"/>
      <c r="H172" s="200"/>
    </row>
    <row r="173" spans="1:8" ht="23.25">
      <c r="A173" s="200"/>
      <c r="B173" s="200"/>
      <c r="C173" s="200"/>
      <c r="D173" s="200"/>
      <c r="E173" s="200"/>
      <c r="F173" s="200"/>
      <c r="G173" s="200"/>
      <c r="H173" s="200"/>
    </row>
    <row r="174" spans="1:8" ht="23.25">
      <c r="A174" s="200"/>
      <c r="B174" s="200"/>
      <c r="C174" s="200"/>
      <c r="D174" s="200"/>
      <c r="E174" s="200"/>
      <c r="F174" s="200"/>
      <c r="G174" s="200"/>
      <c r="H174" s="200"/>
    </row>
    <row r="175" spans="1:8" ht="23.25">
      <c r="A175" s="200"/>
      <c r="B175" s="200"/>
      <c r="C175" s="200"/>
      <c r="D175" s="200"/>
      <c r="E175" s="200"/>
      <c r="F175" s="200"/>
      <c r="G175" s="200"/>
      <c r="H175" s="200"/>
    </row>
    <row r="176" spans="1:8" ht="23.25">
      <c r="A176" s="200"/>
      <c r="B176" s="200"/>
      <c r="C176" s="200"/>
      <c r="D176" s="200"/>
      <c r="E176" s="200"/>
      <c r="F176" s="200"/>
      <c r="G176" s="200"/>
      <c r="H176" s="200"/>
    </row>
    <row r="177" spans="1:8" ht="23.25">
      <c r="A177" s="200"/>
      <c r="B177" s="200"/>
      <c r="C177" s="200"/>
      <c r="D177" s="200"/>
      <c r="E177" s="200"/>
      <c r="F177" s="200"/>
      <c r="G177" s="200"/>
      <c r="H177" s="200"/>
    </row>
    <row r="178" spans="1:8" ht="23.25">
      <c r="A178" s="200"/>
      <c r="B178" s="200"/>
      <c r="C178" s="200"/>
      <c r="D178" s="200"/>
      <c r="E178" s="200"/>
      <c r="F178" s="200"/>
      <c r="G178" s="200"/>
      <c r="H178" s="200"/>
    </row>
    <row r="179" spans="1:8" ht="23.25">
      <c r="A179" s="200"/>
      <c r="B179" s="200"/>
      <c r="C179" s="200"/>
      <c r="D179" s="200"/>
      <c r="E179" s="200"/>
      <c r="F179" s="200"/>
      <c r="G179" s="200"/>
      <c r="H179" s="200"/>
    </row>
    <row r="180" spans="1:8" ht="23.25">
      <c r="A180" s="200"/>
      <c r="B180" s="200"/>
      <c r="C180" s="200"/>
      <c r="D180" s="200"/>
      <c r="E180" s="200"/>
      <c r="F180" s="200"/>
      <c r="G180" s="200"/>
      <c r="H180" s="200"/>
    </row>
    <row r="181" spans="1:8" ht="23.25">
      <c r="A181" s="200"/>
      <c r="B181" s="200"/>
      <c r="C181" s="200"/>
      <c r="D181" s="200"/>
      <c r="E181" s="200"/>
      <c r="F181" s="200"/>
      <c r="G181" s="200"/>
      <c r="H181" s="200"/>
    </row>
    <row r="182" spans="1:8" ht="23.25">
      <c r="A182" s="200"/>
      <c r="B182" s="200"/>
      <c r="C182" s="200"/>
      <c r="D182" s="200"/>
      <c r="E182" s="200"/>
      <c r="F182" s="200"/>
      <c r="G182" s="200"/>
      <c r="H182" s="200"/>
    </row>
    <row r="183" spans="1:8" ht="23.25">
      <c r="A183" s="200"/>
      <c r="B183" s="200"/>
      <c r="C183" s="200"/>
      <c r="D183" s="200"/>
      <c r="E183" s="200"/>
      <c r="F183" s="200"/>
      <c r="G183" s="200"/>
      <c r="H183" s="200"/>
    </row>
    <row r="184" spans="1:8" ht="23.25">
      <c r="A184" s="200"/>
      <c r="B184" s="200"/>
      <c r="C184" s="200"/>
      <c r="D184" s="200"/>
      <c r="E184" s="200"/>
      <c r="F184" s="200"/>
      <c r="G184" s="200"/>
      <c r="H184" s="200"/>
    </row>
    <row r="185" spans="1:8" ht="23.25">
      <c r="A185" s="200"/>
      <c r="B185" s="200"/>
      <c r="C185" s="200"/>
      <c r="D185" s="200"/>
      <c r="E185" s="200"/>
      <c r="F185" s="200"/>
      <c r="G185" s="200"/>
      <c r="H185" s="200"/>
    </row>
    <row r="186" spans="1:8" ht="23.25">
      <c r="A186" s="200"/>
      <c r="B186" s="200"/>
      <c r="C186" s="200"/>
      <c r="D186" s="200"/>
      <c r="E186" s="200"/>
      <c r="F186" s="200"/>
      <c r="G186" s="200"/>
      <c r="H186" s="200"/>
    </row>
    <row r="187" spans="1:8" ht="23.25">
      <c r="A187" s="200"/>
      <c r="B187" s="200"/>
      <c r="C187" s="200"/>
      <c r="D187" s="200"/>
      <c r="E187" s="200"/>
      <c r="F187" s="200"/>
      <c r="G187" s="200"/>
      <c r="H187" s="200"/>
    </row>
    <row r="188" spans="1:8" ht="23.25">
      <c r="A188" s="200"/>
      <c r="B188" s="200"/>
      <c r="C188" s="200"/>
      <c r="D188" s="200"/>
      <c r="E188" s="200"/>
      <c r="F188" s="200"/>
      <c r="G188" s="200"/>
      <c r="H188" s="200"/>
    </row>
    <row r="189" spans="1:8" ht="23.25">
      <c r="A189" s="200"/>
      <c r="B189" s="200"/>
      <c r="C189" s="200"/>
      <c r="D189" s="200"/>
      <c r="E189" s="200"/>
      <c r="F189" s="200"/>
      <c r="G189" s="200"/>
      <c r="H189" s="200"/>
    </row>
    <row r="190" spans="1:8" ht="23.25">
      <c r="A190" s="200"/>
      <c r="B190" s="200"/>
      <c r="C190" s="200"/>
      <c r="D190" s="200"/>
      <c r="E190" s="200"/>
      <c r="F190" s="200"/>
      <c r="G190" s="200"/>
      <c r="H190" s="200"/>
    </row>
    <row r="191" spans="1:8" ht="23.25">
      <c r="A191" s="200"/>
      <c r="B191" s="200"/>
      <c r="C191" s="200"/>
      <c r="D191" s="200"/>
      <c r="E191" s="200"/>
      <c r="F191" s="200"/>
      <c r="G191" s="200"/>
      <c r="H191" s="200"/>
    </row>
    <row r="192" spans="1:8" ht="23.25">
      <c r="A192" s="200"/>
      <c r="B192" s="200"/>
      <c r="C192" s="200"/>
      <c r="D192" s="200"/>
      <c r="E192" s="200"/>
      <c r="F192" s="200"/>
      <c r="G192" s="200"/>
      <c r="H192" s="200"/>
    </row>
    <row r="193" spans="1:8" ht="23.25">
      <c r="A193" s="200"/>
      <c r="B193" s="200"/>
      <c r="C193" s="200"/>
      <c r="D193" s="200"/>
      <c r="E193" s="200"/>
      <c r="F193" s="200"/>
      <c r="G193" s="200"/>
      <c r="H193" s="200"/>
    </row>
    <row r="194" spans="1:8" ht="23.25">
      <c r="A194" s="200"/>
      <c r="B194" s="200"/>
      <c r="C194" s="200"/>
      <c r="D194" s="200"/>
      <c r="E194" s="200"/>
      <c r="F194" s="200"/>
      <c r="G194" s="200"/>
      <c r="H194" s="200"/>
    </row>
    <row r="195" spans="1:8" ht="23.25">
      <c r="A195" s="200"/>
      <c r="B195" s="200"/>
      <c r="C195" s="200"/>
      <c r="D195" s="200"/>
      <c r="E195" s="200"/>
      <c r="F195" s="200"/>
      <c r="G195" s="200"/>
      <c r="H195" s="200"/>
    </row>
    <row r="196" spans="1:8" ht="23.25">
      <c r="A196" s="200"/>
      <c r="B196" s="200"/>
      <c r="C196" s="200"/>
      <c r="D196" s="200"/>
      <c r="E196" s="200"/>
      <c r="F196" s="200"/>
      <c r="G196" s="200"/>
      <c r="H196" s="200"/>
    </row>
    <row r="197" spans="1:8" ht="23.25">
      <c r="A197" s="200"/>
      <c r="B197" s="200"/>
      <c r="C197" s="200"/>
      <c r="D197" s="200"/>
      <c r="E197" s="200"/>
      <c r="F197" s="200"/>
      <c r="G197" s="200"/>
      <c r="H197" s="200"/>
    </row>
    <row r="198" spans="1:8" ht="23.25">
      <c r="A198" s="200"/>
      <c r="B198" s="200"/>
      <c r="C198" s="200"/>
      <c r="D198" s="200"/>
      <c r="E198" s="200"/>
      <c r="F198" s="200"/>
      <c r="G198" s="200"/>
      <c r="H198" s="200"/>
    </row>
    <row r="199" spans="1:8" ht="23.25">
      <c r="A199" s="200"/>
      <c r="B199" s="200"/>
      <c r="C199" s="200"/>
      <c r="D199" s="200"/>
      <c r="E199" s="200"/>
      <c r="F199" s="200"/>
      <c r="G199" s="200"/>
      <c r="H199" s="200"/>
    </row>
    <row r="200" spans="1:8" ht="23.25">
      <c r="A200" s="200"/>
      <c r="B200" s="200"/>
      <c r="C200" s="200"/>
      <c r="D200" s="200"/>
      <c r="E200" s="200"/>
      <c r="F200" s="200"/>
      <c r="G200" s="200"/>
      <c r="H200" s="200"/>
    </row>
    <row r="201" spans="1:8" ht="23.25">
      <c r="A201" s="200"/>
      <c r="B201" s="200"/>
      <c r="C201" s="200"/>
      <c r="D201" s="200"/>
      <c r="E201" s="200"/>
      <c r="F201" s="200"/>
      <c r="G201" s="200"/>
      <c r="H201" s="200"/>
    </row>
    <row r="202" spans="1:8" ht="23.25">
      <c r="A202" s="200"/>
      <c r="B202" s="200"/>
      <c r="C202" s="200"/>
      <c r="D202" s="200"/>
      <c r="E202" s="200"/>
      <c r="F202" s="200"/>
      <c r="G202" s="200"/>
      <c r="H202" s="200"/>
    </row>
    <row r="203" spans="1:8" ht="23.25">
      <c r="A203" s="200"/>
      <c r="B203" s="200"/>
      <c r="C203" s="200"/>
      <c r="D203" s="200"/>
      <c r="E203" s="200"/>
      <c r="F203" s="200"/>
      <c r="G203" s="200"/>
      <c r="H203" s="200"/>
    </row>
    <row r="204" spans="1:8" ht="23.25">
      <c r="A204" s="200"/>
      <c r="B204" s="200"/>
      <c r="C204" s="200"/>
      <c r="D204" s="200"/>
      <c r="E204" s="200"/>
      <c r="F204" s="200"/>
      <c r="G204" s="200"/>
      <c r="H204" s="200"/>
    </row>
    <row r="205" spans="1:8" ht="23.25">
      <c r="A205" s="200"/>
      <c r="B205" s="200"/>
      <c r="C205" s="200"/>
      <c r="D205" s="200"/>
      <c r="E205" s="200"/>
      <c r="F205" s="200"/>
      <c r="G205" s="200"/>
      <c r="H205" s="200"/>
    </row>
    <row r="206" spans="1:8" ht="23.25">
      <c r="A206" s="200"/>
      <c r="B206" s="200"/>
      <c r="C206" s="200"/>
      <c r="D206" s="200"/>
      <c r="E206" s="200"/>
      <c r="F206" s="200"/>
      <c r="G206" s="200"/>
      <c r="H206" s="200"/>
    </row>
    <row r="207" spans="1:8" ht="23.25">
      <c r="A207" s="200"/>
      <c r="B207" s="200"/>
      <c r="C207" s="200"/>
      <c r="D207" s="200"/>
      <c r="E207" s="200"/>
      <c r="F207" s="200"/>
      <c r="G207" s="200"/>
      <c r="H207" s="200"/>
    </row>
    <row r="208" spans="1:8" ht="23.25">
      <c r="A208" s="200"/>
      <c r="B208" s="200"/>
      <c r="C208" s="200"/>
      <c r="D208" s="200"/>
      <c r="E208" s="200"/>
      <c r="F208" s="200"/>
      <c r="G208" s="200"/>
      <c r="H208" s="200"/>
    </row>
    <row r="209" spans="1:8" ht="23.25">
      <c r="A209" s="200"/>
      <c r="B209" s="200"/>
      <c r="C209" s="200"/>
      <c r="D209" s="200"/>
      <c r="E209" s="200"/>
      <c r="F209" s="200"/>
      <c r="G209" s="200"/>
      <c r="H209" s="200"/>
    </row>
    <row r="210" spans="1:8" ht="23.25">
      <c r="A210" s="200"/>
      <c r="B210" s="200"/>
      <c r="C210" s="200"/>
      <c r="D210" s="200"/>
      <c r="E210" s="200"/>
      <c r="F210" s="200"/>
      <c r="G210" s="200"/>
      <c r="H210" s="200"/>
    </row>
    <row r="211" spans="1:8" ht="23.25">
      <c r="A211" s="200"/>
      <c r="B211" s="200"/>
      <c r="C211" s="200"/>
      <c r="D211" s="200"/>
      <c r="E211" s="200"/>
      <c r="F211" s="200"/>
      <c r="G211" s="200"/>
      <c r="H211" s="200"/>
    </row>
    <row r="212" spans="1:8" ht="23.25">
      <c r="A212" s="200"/>
      <c r="B212" s="200"/>
      <c r="C212" s="200"/>
      <c r="D212" s="200"/>
      <c r="E212" s="200"/>
      <c r="F212" s="200"/>
      <c r="G212" s="200"/>
      <c r="H212" s="200"/>
    </row>
    <row r="213" spans="1:8" ht="23.25">
      <c r="A213" s="200"/>
      <c r="B213" s="200"/>
      <c r="C213" s="200"/>
      <c r="D213" s="200"/>
      <c r="E213" s="200"/>
      <c r="F213" s="200"/>
      <c r="G213" s="200"/>
      <c r="H213" s="200"/>
    </row>
    <row r="214" spans="1:8" ht="23.25">
      <c r="A214" s="200"/>
      <c r="B214" s="200"/>
      <c r="C214" s="200"/>
      <c r="D214" s="200"/>
      <c r="E214" s="200"/>
      <c r="F214" s="200"/>
      <c r="G214" s="200"/>
      <c r="H214" s="200"/>
    </row>
    <row r="215" spans="1:8" ht="23.25">
      <c r="A215" s="200"/>
      <c r="B215" s="200"/>
      <c r="C215" s="200"/>
      <c r="D215" s="200"/>
      <c r="E215" s="200"/>
      <c r="F215" s="200"/>
      <c r="G215" s="200"/>
      <c r="H215" s="200"/>
    </row>
    <row r="216" spans="1:8" ht="23.25">
      <c r="A216" s="200"/>
      <c r="B216" s="200"/>
      <c r="C216" s="200"/>
      <c r="D216" s="200"/>
      <c r="E216" s="200"/>
      <c r="F216" s="200"/>
      <c r="G216" s="200"/>
      <c r="H216" s="200"/>
    </row>
    <row r="217" spans="1:8" ht="23.25">
      <c r="A217" s="200"/>
      <c r="B217" s="200"/>
      <c r="C217" s="200"/>
      <c r="D217" s="200"/>
      <c r="E217" s="200"/>
      <c r="F217" s="200"/>
      <c r="G217" s="200"/>
      <c r="H217" s="200"/>
    </row>
    <row r="218" spans="1:8" ht="23.25">
      <c r="A218" s="200"/>
      <c r="B218" s="200"/>
      <c r="C218" s="200"/>
      <c r="D218" s="200"/>
      <c r="E218" s="200"/>
      <c r="F218" s="200"/>
      <c r="G218" s="200"/>
      <c r="H218" s="200"/>
    </row>
    <row r="219" spans="1:8" ht="23.25">
      <c r="A219" s="200"/>
      <c r="B219" s="200"/>
      <c r="C219" s="200"/>
      <c r="D219" s="200"/>
      <c r="E219" s="200"/>
      <c r="F219" s="200"/>
      <c r="G219" s="200"/>
      <c r="H219" s="200"/>
    </row>
    <row r="220" spans="1:8" ht="23.25">
      <c r="A220" s="200"/>
      <c r="B220" s="200"/>
      <c r="C220" s="200"/>
      <c r="D220" s="200"/>
      <c r="E220" s="200"/>
      <c r="F220" s="200"/>
      <c r="G220" s="200"/>
      <c r="H220" s="200"/>
    </row>
    <row r="221" spans="1:8" ht="23.25">
      <c r="A221" s="200"/>
      <c r="B221" s="200"/>
      <c r="C221" s="200"/>
      <c r="D221" s="200"/>
      <c r="E221" s="200"/>
      <c r="F221" s="200"/>
      <c r="G221" s="200"/>
      <c r="H221" s="200"/>
    </row>
    <row r="222" spans="1:8" ht="23.25">
      <c r="A222" s="200"/>
      <c r="B222" s="200"/>
      <c r="C222" s="200"/>
      <c r="D222" s="200"/>
      <c r="E222" s="200"/>
      <c r="F222" s="200"/>
      <c r="G222" s="200"/>
      <c r="H222" s="200"/>
    </row>
    <row r="223" spans="1:8" ht="23.25">
      <c r="A223" s="200"/>
      <c r="B223" s="200"/>
      <c r="C223" s="200"/>
      <c r="D223" s="200"/>
      <c r="E223" s="200"/>
      <c r="F223" s="200"/>
      <c r="G223" s="200"/>
      <c r="H223" s="200"/>
    </row>
    <row r="224" spans="1:8" ht="23.25">
      <c r="A224" s="200"/>
      <c r="B224" s="200"/>
      <c r="C224" s="200"/>
      <c r="D224" s="200"/>
      <c r="E224" s="200"/>
      <c r="F224" s="200"/>
      <c r="G224" s="200"/>
      <c r="H224" s="200"/>
    </row>
    <row r="225" spans="1:8" ht="23.25">
      <c r="A225" s="200"/>
      <c r="B225" s="200"/>
      <c r="C225" s="200"/>
      <c r="D225" s="200"/>
      <c r="E225" s="200"/>
      <c r="F225" s="200"/>
      <c r="G225" s="200"/>
      <c r="H225" s="200"/>
    </row>
    <row r="226" spans="1:8" ht="23.25">
      <c r="A226" s="200"/>
      <c r="B226" s="200"/>
      <c r="C226" s="200"/>
      <c r="D226" s="200"/>
      <c r="E226" s="200"/>
      <c r="F226" s="200"/>
      <c r="G226" s="200"/>
      <c r="H226" s="200"/>
    </row>
    <row r="227" spans="1:8" ht="23.25">
      <c r="A227" s="200"/>
      <c r="B227" s="200"/>
      <c r="C227" s="200"/>
      <c r="D227" s="200"/>
      <c r="E227" s="200"/>
      <c r="F227" s="200"/>
      <c r="G227" s="200"/>
      <c r="H227" s="200"/>
    </row>
    <row r="228" spans="1:8" ht="23.25">
      <c r="A228" s="200"/>
      <c r="B228" s="200"/>
      <c r="C228" s="200"/>
      <c r="D228" s="200"/>
      <c r="E228" s="200"/>
      <c r="F228" s="200"/>
      <c r="G228" s="200"/>
      <c r="H228" s="200"/>
    </row>
    <row r="229" spans="1:8" ht="23.25">
      <c r="A229" s="200"/>
      <c r="B229" s="200"/>
      <c r="C229" s="200"/>
      <c r="D229" s="200"/>
      <c r="E229" s="200"/>
      <c r="F229" s="200"/>
      <c r="G229" s="200"/>
      <c r="H229" s="200"/>
    </row>
    <row r="230" spans="1:8" ht="23.25">
      <c r="A230" s="200"/>
      <c r="B230" s="200"/>
      <c r="C230" s="200"/>
      <c r="D230" s="200"/>
      <c r="E230" s="200"/>
      <c r="F230" s="200"/>
      <c r="G230" s="200"/>
      <c r="H230" s="200"/>
    </row>
    <row r="231" spans="1:8" ht="23.25">
      <c r="A231" s="200"/>
      <c r="B231" s="200"/>
      <c r="C231" s="200"/>
      <c r="D231" s="200"/>
      <c r="E231" s="200"/>
      <c r="F231" s="200"/>
      <c r="G231" s="200"/>
      <c r="H231" s="200"/>
    </row>
    <row r="232" spans="1:8" ht="23.25">
      <c r="A232" s="200"/>
      <c r="B232" s="200"/>
      <c r="C232" s="200"/>
      <c r="D232" s="200"/>
      <c r="E232" s="200"/>
      <c r="F232" s="200"/>
      <c r="G232" s="200"/>
      <c r="H232" s="200"/>
    </row>
    <row r="233" spans="1:8" ht="23.25">
      <c r="A233" s="200"/>
      <c r="B233" s="200"/>
      <c r="C233" s="200"/>
      <c r="D233" s="200"/>
      <c r="E233" s="200"/>
      <c r="F233" s="200"/>
      <c r="G233" s="200"/>
      <c r="H233" s="200"/>
    </row>
    <row r="234" spans="1:8" ht="23.25">
      <c r="A234" s="200"/>
      <c r="B234" s="200"/>
      <c r="C234" s="200"/>
      <c r="D234" s="200"/>
      <c r="E234" s="200"/>
      <c r="F234" s="200"/>
      <c r="G234" s="200"/>
      <c r="H234" s="200"/>
    </row>
    <row r="235" spans="1:8" ht="23.25">
      <c r="A235" s="200"/>
      <c r="B235" s="200"/>
      <c r="C235" s="200"/>
      <c r="D235" s="200"/>
      <c r="E235" s="200"/>
      <c r="F235" s="200"/>
      <c r="G235" s="200"/>
      <c r="H235" s="200"/>
    </row>
    <row r="236" spans="1:8" ht="23.25">
      <c r="A236" s="200"/>
      <c r="B236" s="200"/>
      <c r="C236" s="200"/>
      <c r="D236" s="200"/>
      <c r="E236" s="200"/>
      <c r="F236" s="200"/>
      <c r="G236" s="200"/>
      <c r="H236" s="200"/>
    </row>
    <row r="237" spans="1:8" ht="23.25">
      <c r="A237" s="200"/>
      <c r="B237" s="200"/>
      <c r="C237" s="200"/>
      <c r="D237" s="200"/>
      <c r="E237" s="200"/>
      <c r="F237" s="200"/>
      <c r="G237" s="200"/>
      <c r="H237" s="200"/>
    </row>
    <row r="238" spans="1:8" ht="23.25">
      <c r="A238" s="200"/>
      <c r="B238" s="200"/>
      <c r="C238" s="200"/>
      <c r="D238" s="200"/>
      <c r="E238" s="200"/>
      <c r="F238" s="200"/>
      <c r="G238" s="200"/>
      <c r="H238" s="200"/>
    </row>
    <row r="239" spans="1:8" ht="23.25">
      <c r="A239" s="200"/>
      <c r="B239" s="200"/>
      <c r="C239" s="200"/>
      <c r="D239" s="200"/>
      <c r="E239" s="200"/>
      <c r="F239" s="200"/>
      <c r="G239" s="200"/>
      <c r="H239" s="200"/>
    </row>
    <row r="240" spans="1:8" ht="23.25">
      <c r="A240" s="200"/>
      <c r="B240" s="200"/>
      <c r="C240" s="200"/>
      <c r="D240" s="200"/>
      <c r="E240" s="200"/>
      <c r="F240" s="200"/>
      <c r="G240" s="200"/>
      <c r="H240" s="200"/>
    </row>
    <row r="241" spans="1:8" ht="23.25">
      <c r="A241" s="200"/>
      <c r="B241" s="200"/>
      <c r="C241" s="200"/>
      <c r="D241" s="200"/>
      <c r="E241" s="200"/>
      <c r="F241" s="200"/>
      <c r="G241" s="200"/>
      <c r="H241" s="200"/>
    </row>
    <row r="242" spans="1:8" ht="23.25">
      <c r="A242" s="200"/>
      <c r="B242" s="200"/>
      <c r="C242" s="200"/>
      <c r="D242" s="200"/>
      <c r="E242" s="200"/>
      <c r="F242" s="200"/>
      <c r="G242" s="200"/>
      <c r="H242" s="200"/>
    </row>
    <row r="243" spans="1:8" ht="23.25">
      <c r="A243" s="200"/>
      <c r="B243" s="200"/>
      <c r="C243" s="200"/>
      <c r="D243" s="200"/>
      <c r="E243" s="200"/>
      <c r="F243" s="200"/>
      <c r="G243" s="200"/>
      <c r="H243" s="200"/>
    </row>
    <row r="244" spans="1:8" ht="23.25">
      <c r="A244" s="200"/>
      <c r="B244" s="200"/>
      <c r="C244" s="200"/>
      <c r="D244" s="200"/>
      <c r="E244" s="200"/>
      <c r="F244" s="200"/>
      <c r="G244" s="200"/>
      <c r="H244" s="200"/>
    </row>
    <row r="245" spans="1:8" ht="23.25">
      <c r="A245" s="200"/>
      <c r="B245" s="200"/>
      <c r="C245" s="200"/>
      <c r="D245" s="200"/>
      <c r="E245" s="200"/>
      <c r="F245" s="200"/>
      <c r="G245" s="200"/>
      <c r="H245" s="200"/>
    </row>
    <row r="246" spans="1:8" ht="23.25">
      <c r="A246" s="200"/>
      <c r="B246" s="200"/>
      <c r="C246" s="200"/>
      <c r="D246" s="200"/>
      <c r="E246" s="200"/>
      <c r="F246" s="200"/>
      <c r="G246" s="200"/>
      <c r="H246" s="200"/>
    </row>
    <row r="247" spans="1:8" ht="23.25">
      <c r="A247" s="200"/>
      <c r="B247" s="200"/>
      <c r="C247" s="200"/>
      <c r="D247" s="200"/>
      <c r="E247" s="200"/>
      <c r="F247" s="200"/>
      <c r="G247" s="200"/>
      <c r="H247" s="200"/>
    </row>
    <row r="248" spans="1:8" ht="23.25">
      <c r="A248" s="200"/>
      <c r="B248" s="200"/>
      <c r="C248" s="200"/>
      <c r="D248" s="200"/>
      <c r="E248" s="200"/>
      <c r="F248" s="200"/>
      <c r="G248" s="200"/>
      <c r="H248" s="200"/>
    </row>
    <row r="249" spans="1:8" ht="23.25">
      <c r="A249" s="200"/>
      <c r="B249" s="200"/>
      <c r="C249" s="200"/>
      <c r="D249" s="200"/>
      <c r="E249" s="200"/>
      <c r="F249" s="200"/>
      <c r="G249" s="200"/>
      <c r="H249" s="200"/>
    </row>
    <row r="250" spans="1:8" ht="23.25">
      <c r="A250" s="200"/>
      <c r="B250" s="200"/>
      <c r="C250" s="200"/>
      <c r="D250" s="200"/>
      <c r="E250" s="200"/>
      <c r="F250" s="200"/>
      <c r="G250" s="200"/>
      <c r="H250" s="200"/>
    </row>
    <row r="251" spans="1:8" ht="23.25">
      <c r="A251" s="200"/>
      <c r="B251" s="200"/>
      <c r="C251" s="200"/>
      <c r="D251" s="200"/>
      <c r="E251" s="200"/>
      <c r="F251" s="200"/>
      <c r="G251" s="200"/>
      <c r="H251" s="200"/>
    </row>
    <row r="252" spans="1:8" ht="23.25">
      <c r="A252" s="200"/>
      <c r="B252" s="200"/>
      <c r="C252" s="200"/>
      <c r="D252" s="200"/>
      <c r="E252" s="200"/>
      <c r="F252" s="200"/>
      <c r="G252" s="200"/>
      <c r="H252" s="200"/>
    </row>
    <row r="253" spans="1:8" ht="23.25">
      <c r="A253" s="200"/>
      <c r="B253" s="200"/>
      <c r="C253" s="200"/>
      <c r="D253" s="200"/>
      <c r="E253" s="200"/>
      <c r="F253" s="200"/>
      <c r="G253" s="200"/>
      <c r="H253" s="200"/>
    </row>
    <row r="254" spans="1:8" ht="23.25">
      <c r="A254" s="200"/>
      <c r="B254" s="200"/>
      <c r="C254" s="200"/>
      <c r="D254" s="200"/>
      <c r="E254" s="200"/>
      <c r="F254" s="200"/>
      <c r="G254" s="200"/>
      <c r="H254" s="200"/>
    </row>
    <row r="255" spans="1:8" ht="23.25">
      <c r="A255" s="200"/>
      <c r="B255" s="200"/>
      <c r="C255" s="200"/>
      <c r="D255" s="200"/>
      <c r="E255" s="200"/>
      <c r="F255" s="200"/>
      <c r="G255" s="200"/>
      <c r="H255" s="200"/>
    </row>
    <row r="256" spans="1:8" ht="23.25">
      <c r="A256" s="200"/>
      <c r="B256" s="200"/>
      <c r="C256" s="200"/>
      <c r="D256" s="200"/>
      <c r="E256" s="200"/>
      <c r="F256" s="200"/>
      <c r="G256" s="200"/>
      <c r="H256" s="200"/>
    </row>
    <row r="257" spans="1:8" ht="23.25">
      <c r="A257" s="200"/>
      <c r="B257" s="200"/>
      <c r="C257" s="200"/>
      <c r="D257" s="200"/>
      <c r="E257" s="200"/>
      <c r="F257" s="200"/>
      <c r="G257" s="200"/>
      <c r="H257" s="200"/>
    </row>
    <row r="258" spans="1:8" ht="23.25">
      <c r="A258" s="200"/>
      <c r="B258" s="200"/>
      <c r="C258" s="200"/>
      <c r="D258" s="200"/>
      <c r="E258" s="200"/>
      <c r="F258" s="200"/>
      <c r="G258" s="200"/>
      <c r="H258" s="200"/>
    </row>
    <row r="259" spans="1:8" ht="23.25">
      <c r="A259" s="200"/>
      <c r="B259" s="200"/>
      <c r="C259" s="200"/>
      <c r="D259" s="200"/>
      <c r="E259" s="200"/>
      <c r="F259" s="200"/>
      <c r="G259" s="200"/>
      <c r="H259" s="200"/>
    </row>
    <row r="260" spans="1:8" ht="23.25">
      <c r="A260" s="200"/>
      <c r="B260" s="200"/>
      <c r="C260" s="200"/>
      <c r="D260" s="200"/>
      <c r="E260" s="200"/>
      <c r="F260" s="200"/>
      <c r="G260" s="200"/>
      <c r="H260" s="200"/>
    </row>
    <row r="261" spans="1:8" ht="23.25">
      <c r="A261" s="200"/>
      <c r="B261" s="200"/>
      <c r="C261" s="200"/>
      <c r="D261" s="200"/>
      <c r="E261" s="200"/>
      <c r="F261" s="200"/>
      <c r="G261" s="200"/>
      <c r="H261" s="200"/>
    </row>
    <row r="262" spans="1:8" ht="23.25">
      <c r="A262" s="200"/>
      <c r="B262" s="200"/>
      <c r="C262" s="200"/>
      <c r="D262" s="200"/>
      <c r="E262" s="200"/>
      <c r="F262" s="200"/>
      <c r="G262" s="200"/>
      <c r="H262" s="200"/>
    </row>
    <row r="263" spans="1:8" ht="23.25">
      <c r="A263" s="200"/>
      <c r="B263" s="200"/>
      <c r="C263" s="200"/>
      <c r="D263" s="200"/>
      <c r="E263" s="200"/>
      <c r="F263" s="200"/>
      <c r="G263" s="200"/>
      <c r="H263" s="200"/>
    </row>
    <row r="264" spans="1:8" ht="23.25">
      <c r="A264" s="200"/>
      <c r="B264" s="200"/>
      <c r="C264" s="200"/>
      <c r="D264" s="200"/>
      <c r="E264" s="200"/>
      <c r="F264" s="200"/>
      <c r="G264" s="200"/>
      <c r="H264" s="200"/>
    </row>
    <row r="265" spans="1:8" ht="23.25">
      <c r="A265" s="200"/>
      <c r="B265" s="200"/>
      <c r="C265" s="200"/>
      <c r="D265" s="200"/>
      <c r="E265" s="200"/>
      <c r="F265" s="200"/>
      <c r="G265" s="200"/>
      <c r="H265" s="200"/>
    </row>
    <row r="266" spans="1:8" ht="23.25">
      <c r="A266" s="200"/>
      <c r="B266" s="200"/>
      <c r="C266" s="200"/>
      <c r="D266" s="200"/>
      <c r="E266" s="200"/>
      <c r="F266" s="200"/>
      <c r="G266" s="200"/>
      <c r="H266" s="200"/>
    </row>
    <row r="267" spans="1:8" ht="23.25">
      <c r="A267" s="200"/>
      <c r="B267" s="200"/>
      <c r="C267" s="200"/>
      <c r="D267" s="200"/>
      <c r="E267" s="200"/>
      <c r="F267" s="200"/>
      <c r="G267" s="200"/>
      <c r="H267" s="200"/>
    </row>
    <row r="268" spans="1:8" ht="23.25">
      <c r="A268" s="200"/>
      <c r="B268" s="200"/>
      <c r="C268" s="200"/>
      <c r="D268" s="200"/>
      <c r="E268" s="200"/>
      <c r="F268" s="200"/>
      <c r="G268" s="200"/>
      <c r="H268" s="200"/>
    </row>
    <row r="269" spans="1:8" ht="23.25">
      <c r="A269" s="200"/>
      <c r="B269" s="200"/>
      <c r="C269" s="200"/>
      <c r="D269" s="200"/>
      <c r="E269" s="200"/>
      <c r="F269" s="200"/>
      <c r="G269" s="200"/>
      <c r="H269" s="200"/>
    </row>
    <row r="270" spans="1:8" ht="23.25">
      <c r="A270" s="200"/>
      <c r="B270" s="200"/>
      <c r="C270" s="200"/>
      <c r="D270" s="200"/>
      <c r="E270" s="200"/>
      <c r="F270" s="200"/>
      <c r="G270" s="200"/>
      <c r="H270" s="200"/>
    </row>
    <row r="271" spans="1:8" ht="23.25">
      <c r="A271" s="200"/>
      <c r="B271" s="200"/>
      <c r="C271" s="200"/>
      <c r="D271" s="200"/>
      <c r="E271" s="200"/>
      <c r="F271" s="200"/>
      <c r="G271" s="200"/>
      <c r="H271" s="200"/>
    </row>
    <row r="272" spans="1:8" ht="23.25">
      <c r="A272" s="200"/>
      <c r="B272" s="200"/>
      <c r="C272" s="200"/>
      <c r="D272" s="200"/>
      <c r="E272" s="200"/>
      <c r="F272" s="200"/>
      <c r="G272" s="200"/>
      <c r="H272" s="200"/>
    </row>
    <row r="273" spans="1:8" ht="23.25">
      <c r="A273" s="200"/>
      <c r="B273" s="200"/>
      <c r="C273" s="200"/>
      <c r="D273" s="200"/>
      <c r="E273" s="200"/>
      <c r="F273" s="200"/>
      <c r="G273" s="200"/>
      <c r="H273" s="200"/>
    </row>
    <row r="274" spans="1:8" ht="23.25">
      <c r="A274" s="200"/>
      <c r="B274" s="200"/>
      <c r="C274" s="200"/>
      <c r="D274" s="200"/>
      <c r="E274" s="200"/>
      <c r="F274" s="200"/>
      <c r="G274" s="200"/>
      <c r="H274" s="200"/>
    </row>
    <row r="275" spans="1:8" ht="23.25">
      <c r="A275" s="200"/>
      <c r="B275" s="200"/>
      <c r="C275" s="200"/>
      <c r="D275" s="200"/>
      <c r="E275" s="200"/>
      <c r="F275" s="200"/>
      <c r="G275" s="200"/>
      <c r="H275" s="200"/>
    </row>
    <row r="276" spans="1:8" ht="23.25">
      <c r="A276" s="200"/>
      <c r="B276" s="200"/>
      <c r="C276" s="200"/>
      <c r="D276" s="200"/>
      <c r="E276" s="200"/>
      <c r="F276" s="200"/>
      <c r="G276" s="200"/>
      <c r="H276" s="200"/>
    </row>
    <row r="277" spans="1:8" ht="23.25">
      <c r="A277" s="200"/>
      <c r="B277" s="200"/>
      <c r="C277" s="200"/>
      <c r="D277" s="200"/>
      <c r="E277" s="200"/>
      <c r="F277" s="200"/>
      <c r="G277" s="200"/>
      <c r="H277" s="200"/>
    </row>
    <row r="278" spans="1:8" ht="23.25">
      <c r="A278" s="200"/>
      <c r="B278" s="200"/>
      <c r="C278" s="200"/>
      <c r="D278" s="200"/>
      <c r="E278" s="200"/>
      <c r="F278" s="200"/>
      <c r="G278" s="200"/>
      <c r="H278" s="200"/>
    </row>
    <row r="279" spans="1:8" ht="23.25">
      <c r="A279" s="200"/>
      <c r="B279" s="200"/>
      <c r="C279" s="200"/>
      <c r="D279" s="200"/>
      <c r="E279" s="200"/>
      <c r="F279" s="200"/>
      <c r="G279" s="200"/>
      <c r="H279" s="200"/>
    </row>
    <row r="280" spans="1:8" ht="23.25">
      <c r="A280" s="200"/>
      <c r="B280" s="200"/>
      <c r="C280" s="200"/>
      <c r="D280" s="200"/>
      <c r="E280" s="200"/>
      <c r="F280" s="200"/>
      <c r="G280" s="200"/>
      <c r="H280" s="200"/>
    </row>
    <row r="281" spans="1:8" ht="23.25">
      <c r="A281" s="200"/>
      <c r="B281" s="200"/>
      <c r="C281" s="200"/>
      <c r="D281" s="200"/>
      <c r="E281" s="200"/>
      <c r="F281" s="200"/>
      <c r="G281" s="200"/>
      <c r="H281" s="200"/>
    </row>
    <row r="282" spans="1:8" ht="23.25">
      <c r="A282" s="200"/>
      <c r="B282" s="200"/>
      <c r="C282" s="200"/>
      <c r="D282" s="200"/>
      <c r="E282" s="200"/>
      <c r="F282" s="200"/>
      <c r="G282" s="200"/>
      <c r="H282" s="200"/>
    </row>
    <row r="283" spans="1:8" ht="23.25">
      <c r="A283" s="200"/>
      <c r="B283" s="200"/>
      <c r="C283" s="200"/>
      <c r="D283" s="200"/>
      <c r="E283" s="200"/>
      <c r="F283" s="200"/>
      <c r="G283" s="200"/>
      <c r="H283" s="200"/>
    </row>
    <row r="284" spans="1:8" ht="23.25">
      <c r="A284" s="200"/>
      <c r="B284" s="200"/>
      <c r="C284" s="200"/>
      <c r="D284" s="200"/>
      <c r="E284" s="200"/>
      <c r="F284" s="200"/>
      <c r="G284" s="200"/>
      <c r="H284" s="200"/>
    </row>
    <row r="285" spans="1:8" ht="23.25">
      <c r="A285" s="200"/>
      <c r="B285" s="200"/>
      <c r="C285" s="200"/>
      <c r="D285" s="200"/>
      <c r="E285" s="200"/>
      <c r="F285" s="200"/>
      <c r="G285" s="200"/>
      <c r="H285" s="200"/>
    </row>
    <row r="286" spans="1:8" ht="23.25">
      <c r="A286" s="200"/>
      <c r="B286" s="200"/>
      <c r="C286" s="200"/>
      <c r="D286" s="200"/>
      <c r="E286" s="200"/>
      <c r="F286" s="200"/>
      <c r="G286" s="200"/>
      <c r="H286" s="200"/>
    </row>
    <row r="287" spans="1:8" ht="23.25">
      <c r="A287" s="200"/>
      <c r="B287" s="200"/>
      <c r="C287" s="200"/>
      <c r="D287" s="200"/>
      <c r="E287" s="200"/>
      <c r="F287" s="200"/>
      <c r="G287" s="200"/>
      <c r="H287" s="200"/>
    </row>
    <row r="288" spans="1:8" ht="23.25">
      <c r="A288" s="200"/>
      <c r="B288" s="200"/>
      <c r="C288" s="200"/>
      <c r="D288" s="200"/>
      <c r="E288" s="200"/>
      <c r="F288" s="200"/>
      <c r="G288" s="200"/>
      <c r="H288" s="200"/>
    </row>
    <row r="289" spans="1:8" ht="23.25">
      <c r="A289" s="200"/>
      <c r="B289" s="200"/>
      <c r="C289" s="200"/>
      <c r="D289" s="200"/>
      <c r="E289" s="200"/>
      <c r="F289" s="200"/>
      <c r="G289" s="200"/>
      <c r="H289" s="200"/>
    </row>
    <row r="290" spans="1:8" ht="23.25">
      <c r="A290" s="200"/>
      <c r="B290" s="200"/>
      <c r="C290" s="200"/>
      <c r="D290" s="200"/>
      <c r="E290" s="200"/>
      <c r="F290" s="200"/>
      <c r="G290" s="200"/>
      <c r="H290" s="200"/>
    </row>
    <row r="291" spans="1:8" ht="23.25">
      <c r="A291" s="200"/>
      <c r="B291" s="200"/>
      <c r="C291" s="200"/>
      <c r="D291" s="200"/>
      <c r="E291" s="200"/>
      <c r="F291" s="200"/>
      <c r="G291" s="200"/>
      <c r="H291" s="200"/>
    </row>
    <row r="292" spans="1:8" ht="23.25">
      <c r="A292" s="200"/>
      <c r="B292" s="200"/>
      <c r="C292" s="200"/>
      <c r="D292" s="200"/>
      <c r="E292" s="200"/>
      <c r="F292" s="200"/>
      <c r="G292" s="200"/>
      <c r="H292" s="200"/>
    </row>
    <row r="293" spans="1:8" ht="23.25">
      <c r="A293" s="200"/>
      <c r="B293" s="200"/>
      <c r="C293" s="200"/>
      <c r="D293" s="200"/>
      <c r="E293" s="200"/>
      <c r="F293" s="200"/>
      <c r="G293" s="200"/>
      <c r="H293" s="200"/>
    </row>
    <row r="294" spans="1:8" ht="23.25">
      <c r="A294" s="200"/>
      <c r="B294" s="200"/>
      <c r="C294" s="200"/>
      <c r="D294" s="200"/>
      <c r="E294" s="200"/>
      <c r="F294" s="200"/>
      <c r="G294" s="200"/>
      <c r="H294" s="200"/>
    </row>
    <row r="295" spans="1:8" ht="23.25">
      <c r="A295" s="200"/>
      <c r="B295" s="200"/>
      <c r="C295" s="200"/>
      <c r="D295" s="200"/>
      <c r="E295" s="200"/>
      <c r="F295" s="200"/>
      <c r="G295" s="200"/>
      <c r="H295" s="200"/>
    </row>
    <row r="296" spans="1:8" ht="23.25">
      <c r="A296" s="200"/>
      <c r="B296" s="200"/>
      <c r="C296" s="200"/>
      <c r="D296" s="200"/>
      <c r="E296" s="200"/>
      <c r="F296" s="200"/>
      <c r="G296" s="200"/>
      <c r="H296" s="200"/>
    </row>
    <row r="297" spans="1:8" ht="23.25">
      <c r="A297" s="200"/>
      <c r="B297" s="200"/>
      <c r="C297" s="200"/>
      <c r="D297" s="200"/>
      <c r="E297" s="200"/>
      <c r="F297" s="200"/>
      <c r="G297" s="200"/>
      <c r="H297" s="200"/>
    </row>
    <row r="298" spans="1:8" ht="23.25">
      <c r="A298" s="200"/>
      <c r="B298" s="200"/>
      <c r="C298" s="200"/>
      <c r="D298" s="200"/>
      <c r="E298" s="200"/>
      <c r="F298" s="200"/>
      <c r="G298" s="200"/>
      <c r="H298" s="200"/>
    </row>
    <row r="299" spans="1:8" ht="23.25">
      <c r="A299" s="200"/>
      <c r="B299" s="200"/>
      <c r="C299" s="200"/>
      <c r="D299" s="200"/>
      <c r="E299" s="200"/>
      <c r="F299" s="200"/>
      <c r="G299" s="200"/>
      <c r="H299" s="200"/>
    </row>
    <row r="300" spans="1:8" ht="23.25">
      <c r="A300" s="200"/>
      <c r="B300" s="200"/>
      <c r="C300" s="200"/>
      <c r="D300" s="200"/>
      <c r="E300" s="200"/>
      <c r="F300" s="200"/>
      <c r="G300" s="200"/>
      <c r="H300" s="200"/>
    </row>
    <row r="301" spans="1:8" ht="23.25">
      <c r="A301" s="200"/>
      <c r="B301" s="200"/>
      <c r="C301" s="200"/>
      <c r="D301" s="200"/>
      <c r="E301" s="200"/>
      <c r="F301" s="200"/>
      <c r="G301" s="200"/>
      <c r="H301" s="200"/>
    </row>
    <row r="302" spans="1:8" ht="23.25">
      <c r="A302" s="200"/>
      <c r="B302" s="200"/>
      <c r="C302" s="200"/>
      <c r="D302" s="200"/>
      <c r="E302" s="200"/>
      <c r="F302" s="200"/>
      <c r="G302" s="200"/>
      <c r="H302" s="200"/>
    </row>
    <row r="303" spans="1:8" ht="23.25">
      <c r="A303" s="200"/>
      <c r="B303" s="200"/>
      <c r="C303" s="200"/>
      <c r="D303" s="200"/>
      <c r="E303" s="200"/>
      <c r="F303" s="200"/>
      <c r="G303" s="200"/>
      <c r="H303" s="200"/>
    </row>
    <row r="304" spans="1:8" ht="23.25">
      <c r="A304" s="200"/>
      <c r="B304" s="200"/>
      <c r="C304" s="200"/>
      <c r="D304" s="200"/>
      <c r="E304" s="200"/>
      <c r="F304" s="200"/>
      <c r="G304" s="200"/>
      <c r="H304" s="200"/>
    </row>
    <row r="305" spans="1:8" ht="23.25">
      <c r="A305" s="200"/>
      <c r="B305" s="200"/>
      <c r="C305" s="200"/>
      <c r="D305" s="200"/>
      <c r="E305" s="200"/>
      <c r="F305" s="200"/>
      <c r="G305" s="200"/>
      <c r="H305" s="200"/>
    </row>
    <row r="306" spans="1:8" ht="23.25">
      <c r="A306" s="200"/>
      <c r="B306" s="200"/>
      <c r="C306" s="200"/>
      <c r="D306" s="200"/>
      <c r="E306" s="200"/>
      <c r="F306" s="200"/>
      <c r="G306" s="200"/>
      <c r="H306" s="200"/>
    </row>
    <row r="307" spans="1:8" ht="23.25">
      <c r="A307" s="200"/>
      <c r="B307" s="200"/>
      <c r="C307" s="200"/>
      <c r="D307" s="200"/>
      <c r="E307" s="200"/>
      <c r="F307" s="200"/>
      <c r="G307" s="200"/>
      <c r="H307" s="200"/>
    </row>
    <row r="308" spans="1:8" ht="23.25">
      <c r="A308" s="200"/>
      <c r="B308" s="200"/>
      <c r="C308" s="200"/>
      <c r="D308" s="200"/>
      <c r="E308" s="200"/>
      <c r="F308" s="200"/>
      <c r="G308" s="200"/>
      <c r="H308" s="200"/>
    </row>
    <row r="309" spans="1:8" ht="23.25">
      <c r="A309" s="200"/>
      <c r="B309" s="200"/>
      <c r="C309" s="200"/>
      <c r="D309" s="200"/>
      <c r="E309" s="200"/>
      <c r="F309" s="200"/>
      <c r="G309" s="200"/>
      <c r="H309" s="200"/>
    </row>
    <row r="310" spans="1:8" ht="23.25">
      <c r="A310" s="200"/>
      <c r="B310" s="200"/>
      <c r="C310" s="200"/>
      <c r="D310" s="200"/>
      <c r="E310" s="200"/>
      <c r="F310" s="200"/>
      <c r="G310" s="200"/>
      <c r="H310" s="200"/>
    </row>
    <row r="311" spans="1:8" ht="23.25">
      <c r="A311" s="200"/>
      <c r="B311" s="200"/>
      <c r="C311" s="200"/>
      <c r="D311" s="200"/>
      <c r="E311" s="200"/>
      <c r="F311" s="200"/>
      <c r="G311" s="200"/>
      <c r="H311" s="200"/>
    </row>
    <row r="312" spans="1:8" ht="23.25">
      <c r="A312" s="200"/>
      <c r="B312" s="200"/>
      <c r="C312" s="200"/>
      <c r="D312" s="200"/>
      <c r="E312" s="200"/>
      <c r="F312" s="200"/>
      <c r="G312" s="200"/>
      <c r="H312" s="200"/>
    </row>
    <row r="313" spans="1:8" ht="23.25">
      <c r="A313" s="200"/>
      <c r="B313" s="200"/>
      <c r="C313" s="200"/>
      <c r="D313" s="200"/>
      <c r="E313" s="200"/>
      <c r="F313" s="200"/>
      <c r="G313" s="200"/>
      <c r="H313" s="200"/>
    </row>
    <row r="314" spans="1:8" ht="23.25">
      <c r="A314" s="200"/>
      <c r="B314" s="200"/>
      <c r="C314" s="200"/>
      <c r="D314" s="200"/>
      <c r="E314" s="200"/>
      <c r="F314" s="200"/>
      <c r="G314" s="200"/>
      <c r="H314" s="200"/>
    </row>
    <row r="315" spans="1:8" ht="23.25">
      <c r="A315" s="200"/>
      <c r="B315" s="200"/>
      <c r="C315" s="200"/>
      <c r="D315" s="200"/>
      <c r="E315" s="200"/>
      <c r="F315" s="200"/>
      <c r="G315" s="200"/>
      <c r="H315" s="200"/>
    </row>
    <row r="316" spans="1:8" ht="23.25">
      <c r="A316" s="200"/>
      <c r="B316" s="200"/>
      <c r="C316" s="200"/>
      <c r="D316" s="200"/>
      <c r="E316" s="200"/>
      <c r="F316" s="200"/>
      <c r="G316" s="200"/>
      <c r="H316" s="200"/>
    </row>
    <row r="317" spans="1:8" ht="23.25">
      <c r="A317" s="200"/>
      <c r="B317" s="200"/>
      <c r="C317" s="200"/>
      <c r="D317" s="200"/>
      <c r="E317" s="200"/>
      <c r="F317" s="200"/>
      <c r="G317" s="200"/>
      <c r="H317" s="200"/>
    </row>
    <row r="318" spans="1:8" ht="23.25">
      <c r="A318" s="200"/>
      <c r="B318" s="200"/>
      <c r="C318" s="200"/>
      <c r="D318" s="200"/>
      <c r="E318" s="200"/>
      <c r="F318" s="200"/>
      <c r="G318" s="200"/>
      <c r="H318" s="200"/>
    </row>
    <row r="319" spans="1:8" ht="23.25">
      <c r="A319" s="200"/>
      <c r="B319" s="200"/>
      <c r="C319" s="200"/>
      <c r="D319" s="200"/>
      <c r="E319" s="200"/>
      <c r="F319" s="200"/>
      <c r="G319" s="200"/>
      <c r="H319" s="200"/>
    </row>
    <row r="320" spans="1:8" ht="23.25">
      <c r="A320" s="200"/>
      <c r="B320" s="200"/>
      <c r="C320" s="200"/>
      <c r="D320" s="200"/>
      <c r="E320" s="200"/>
      <c r="F320" s="200"/>
      <c r="G320" s="200"/>
      <c r="H320" s="200"/>
    </row>
    <row r="321" spans="1:8" ht="23.25">
      <c r="A321" s="200"/>
      <c r="B321" s="200"/>
      <c r="C321" s="200"/>
      <c r="D321" s="200"/>
      <c r="E321" s="200"/>
      <c r="F321" s="200"/>
      <c r="G321" s="200"/>
      <c r="H321" s="200"/>
    </row>
    <row r="322" spans="1:8" ht="23.25">
      <c r="A322" s="200"/>
      <c r="B322" s="200"/>
      <c r="C322" s="200"/>
      <c r="D322" s="200"/>
      <c r="E322" s="200"/>
      <c r="F322" s="200"/>
      <c r="G322" s="200"/>
      <c r="H322" s="200"/>
    </row>
    <row r="323" spans="1:8" ht="23.25">
      <c r="A323" s="200"/>
      <c r="B323" s="200"/>
      <c r="C323" s="200"/>
      <c r="D323" s="200"/>
      <c r="E323" s="200"/>
      <c r="F323" s="200"/>
      <c r="G323" s="200"/>
      <c r="H323" s="200"/>
    </row>
    <row r="324" spans="1:8" ht="23.25">
      <c r="A324" s="200"/>
      <c r="B324" s="200"/>
      <c r="C324" s="200"/>
      <c r="D324" s="200"/>
      <c r="E324" s="200"/>
      <c r="F324" s="200"/>
      <c r="G324" s="200"/>
      <c r="H324" s="200"/>
    </row>
    <row r="325" spans="1:8" ht="23.25">
      <c r="A325" s="200"/>
      <c r="B325" s="200"/>
      <c r="C325" s="200"/>
      <c r="D325" s="200"/>
      <c r="E325" s="200"/>
      <c r="F325" s="200"/>
      <c r="G325" s="200"/>
      <c r="H325" s="200"/>
    </row>
    <row r="326" spans="1:8" ht="23.25">
      <c r="A326" s="200"/>
      <c r="B326" s="200"/>
      <c r="C326" s="200"/>
      <c r="D326" s="200"/>
      <c r="E326" s="200"/>
      <c r="F326" s="200"/>
      <c r="G326" s="200"/>
      <c r="H326" s="200"/>
    </row>
    <row r="327" spans="1:8" ht="23.25">
      <c r="A327" s="200"/>
      <c r="B327" s="200"/>
      <c r="C327" s="200"/>
      <c r="D327" s="200"/>
      <c r="E327" s="200"/>
      <c r="F327" s="200"/>
      <c r="G327" s="200"/>
      <c r="H327" s="200"/>
    </row>
    <row r="328" spans="1:8" ht="23.25">
      <c r="A328" s="200"/>
      <c r="B328" s="200"/>
      <c r="C328" s="200"/>
      <c r="D328" s="200"/>
      <c r="E328" s="200"/>
      <c r="F328" s="200"/>
      <c r="G328" s="200"/>
      <c r="H328" s="200"/>
    </row>
    <row r="329" spans="1:8" ht="23.25">
      <c r="A329" s="200"/>
      <c r="B329" s="200"/>
      <c r="C329" s="200"/>
      <c r="D329" s="200"/>
      <c r="E329" s="200"/>
      <c r="F329" s="200"/>
      <c r="G329" s="200"/>
      <c r="H329" s="200"/>
    </row>
    <row r="330" spans="1:8" ht="23.25">
      <c r="A330" s="200"/>
      <c r="B330" s="200"/>
      <c r="C330" s="200"/>
      <c r="D330" s="200"/>
      <c r="E330" s="200"/>
      <c r="F330" s="200"/>
      <c r="G330" s="200"/>
      <c r="H330" s="200"/>
    </row>
    <row r="331" spans="1:8" ht="23.25">
      <c r="A331" s="200"/>
      <c r="B331" s="200"/>
      <c r="C331" s="200"/>
      <c r="D331" s="200"/>
      <c r="E331" s="200"/>
      <c r="F331" s="200"/>
      <c r="G331" s="200"/>
      <c r="H331" s="200"/>
    </row>
    <row r="332" spans="1:8" ht="23.25">
      <c r="A332" s="200"/>
      <c r="B332" s="200"/>
      <c r="C332" s="200"/>
      <c r="D332" s="200"/>
      <c r="E332" s="200"/>
      <c r="F332" s="200"/>
      <c r="G332" s="200"/>
      <c r="H332" s="200"/>
    </row>
    <row r="333" spans="1:8" ht="23.25">
      <c r="A333" s="200"/>
      <c r="B333" s="200"/>
      <c r="C333" s="200"/>
      <c r="D333" s="200"/>
      <c r="E333" s="200"/>
      <c r="F333" s="200"/>
      <c r="G333" s="200"/>
      <c r="H333" s="200"/>
    </row>
    <row r="334" spans="1:8" ht="23.25">
      <c r="A334" s="200"/>
      <c r="B334" s="200"/>
      <c r="C334" s="200"/>
      <c r="D334" s="200"/>
      <c r="E334" s="200"/>
      <c r="F334" s="200"/>
      <c r="G334" s="200"/>
      <c r="H334" s="200"/>
    </row>
    <row r="335" spans="1:8" ht="23.25">
      <c r="A335" s="200"/>
      <c r="B335" s="200"/>
      <c r="C335" s="200"/>
      <c r="D335" s="200"/>
      <c r="E335" s="200"/>
      <c r="F335" s="200"/>
      <c r="G335" s="200"/>
      <c r="H335" s="200"/>
    </row>
    <row r="336" spans="1:8" ht="23.25">
      <c r="A336" s="200"/>
      <c r="B336" s="200"/>
      <c r="C336" s="200"/>
      <c r="D336" s="200"/>
      <c r="E336" s="200"/>
      <c r="F336" s="200"/>
      <c r="G336" s="200"/>
      <c r="H336" s="200"/>
    </row>
    <row r="337" spans="1:8" ht="23.25">
      <c r="A337" s="200"/>
      <c r="B337" s="200"/>
      <c r="C337" s="200"/>
      <c r="D337" s="200"/>
      <c r="E337" s="200"/>
      <c r="F337" s="200"/>
      <c r="G337" s="200"/>
      <c r="H337" s="200"/>
    </row>
    <row r="338" spans="1:8" ht="23.25">
      <c r="A338" s="200"/>
      <c r="B338" s="200"/>
      <c r="C338" s="200"/>
      <c r="D338" s="200"/>
      <c r="E338" s="200"/>
      <c r="F338" s="200"/>
      <c r="G338" s="200"/>
      <c r="H338" s="200"/>
    </row>
    <row r="339" spans="1:8" ht="23.25">
      <c r="A339" s="200"/>
      <c r="B339" s="200"/>
      <c r="C339" s="200"/>
      <c r="D339" s="200"/>
      <c r="E339" s="200"/>
      <c r="F339" s="200"/>
      <c r="G339" s="200"/>
      <c r="H339" s="200"/>
    </row>
    <row r="340" spans="1:8" ht="23.25">
      <c r="A340" s="200"/>
      <c r="B340" s="200"/>
      <c r="C340" s="200"/>
      <c r="D340" s="200"/>
      <c r="E340" s="200"/>
      <c r="F340" s="200"/>
      <c r="G340" s="200"/>
      <c r="H340" s="200"/>
    </row>
    <row r="341" spans="1:8" ht="23.25">
      <c r="A341" s="200"/>
      <c r="B341" s="200"/>
      <c r="C341" s="200"/>
      <c r="D341" s="200"/>
      <c r="E341" s="200"/>
      <c r="F341" s="200"/>
      <c r="G341" s="200"/>
      <c r="H341" s="200"/>
    </row>
    <row r="342" spans="1:8" ht="23.25">
      <c r="A342" s="200"/>
      <c r="B342" s="200"/>
      <c r="C342" s="200"/>
      <c r="D342" s="200"/>
      <c r="E342" s="200"/>
      <c r="F342" s="200"/>
      <c r="G342" s="200"/>
      <c r="H342" s="200"/>
    </row>
    <row r="343" spans="1:8" ht="23.25">
      <c r="A343" s="200"/>
      <c r="B343" s="200"/>
      <c r="C343" s="200"/>
      <c r="D343" s="200"/>
      <c r="E343" s="200"/>
      <c r="F343" s="200"/>
      <c r="G343" s="200"/>
      <c r="H343" s="200"/>
    </row>
    <row r="344" spans="1:8" ht="23.25">
      <c r="A344" s="200"/>
      <c r="B344" s="200"/>
      <c r="C344" s="200"/>
      <c r="D344" s="200"/>
      <c r="E344" s="200"/>
      <c r="F344" s="200"/>
      <c r="G344" s="200"/>
      <c r="H344" s="200"/>
    </row>
    <row r="345" spans="1:8" ht="23.25">
      <c r="A345" s="200"/>
      <c r="B345" s="200"/>
      <c r="C345" s="200"/>
      <c r="D345" s="200"/>
      <c r="E345" s="200"/>
      <c r="F345" s="200"/>
      <c r="G345" s="200"/>
      <c r="H345" s="200"/>
    </row>
    <row r="346" spans="1:8" ht="23.25">
      <c r="A346" s="200"/>
      <c r="B346" s="200"/>
      <c r="C346" s="200"/>
      <c r="D346" s="200"/>
      <c r="E346" s="200"/>
      <c r="F346" s="200"/>
      <c r="G346" s="200"/>
      <c r="H346" s="200"/>
    </row>
    <row r="347" spans="1:8" ht="23.25">
      <c r="A347" s="200"/>
      <c r="B347" s="200"/>
      <c r="C347" s="200"/>
      <c r="D347" s="200"/>
      <c r="E347" s="200"/>
      <c r="F347" s="200"/>
      <c r="G347" s="200"/>
      <c r="H347" s="200"/>
    </row>
    <row r="348" spans="1:8" ht="23.25">
      <c r="A348" s="200"/>
      <c r="B348" s="200"/>
      <c r="C348" s="200"/>
      <c r="D348" s="200"/>
      <c r="E348" s="200"/>
      <c r="F348" s="200"/>
      <c r="G348" s="200"/>
      <c r="H348" s="200"/>
    </row>
    <row r="349" spans="1:8" ht="23.25">
      <c r="A349" s="200"/>
      <c r="B349" s="200"/>
      <c r="C349" s="200"/>
      <c r="D349" s="200"/>
      <c r="E349" s="200"/>
      <c r="F349" s="200"/>
      <c r="G349" s="200"/>
      <c r="H349" s="200"/>
    </row>
    <row r="350" spans="1:8" ht="23.25">
      <c r="A350" s="200"/>
      <c r="B350" s="200"/>
      <c r="C350" s="200"/>
      <c r="D350" s="200"/>
      <c r="E350" s="200"/>
      <c r="F350" s="200"/>
      <c r="G350" s="200"/>
      <c r="H350" s="200"/>
    </row>
    <row r="351" spans="1:8" ht="23.25">
      <c r="A351" s="200"/>
      <c r="B351" s="200"/>
      <c r="C351" s="200"/>
      <c r="D351" s="200"/>
      <c r="E351" s="200"/>
      <c r="F351" s="200"/>
      <c r="G351" s="200"/>
      <c r="H351" s="200"/>
    </row>
    <row r="352" spans="1:8" ht="23.25">
      <c r="A352" s="200"/>
      <c r="B352" s="200"/>
      <c r="C352" s="200"/>
      <c r="D352" s="200"/>
      <c r="E352" s="200"/>
      <c r="F352" s="200"/>
      <c r="G352" s="200"/>
      <c r="H352" s="200"/>
    </row>
    <row r="353" spans="1:8" ht="23.25">
      <c r="A353" s="200"/>
      <c r="B353" s="200"/>
      <c r="C353" s="200"/>
      <c r="D353" s="200"/>
      <c r="E353" s="200"/>
      <c r="F353" s="200"/>
      <c r="G353" s="200"/>
      <c r="H353" s="200"/>
    </row>
    <row r="354" spans="1:8" ht="23.25">
      <c r="A354" s="200"/>
      <c r="B354" s="200"/>
      <c r="C354" s="200"/>
      <c r="D354" s="200"/>
      <c r="E354" s="200"/>
      <c r="F354" s="200"/>
      <c r="G354" s="200"/>
      <c r="H354" s="200"/>
    </row>
    <row r="355" spans="1:8" ht="23.25">
      <c r="A355" s="200"/>
      <c r="B355" s="200"/>
      <c r="C355" s="200"/>
      <c r="D355" s="200"/>
      <c r="E355" s="200"/>
      <c r="F355" s="200"/>
      <c r="G355" s="200"/>
      <c r="H355" s="200"/>
    </row>
    <row r="356" spans="1:8" ht="23.25">
      <c r="A356" s="200"/>
      <c r="B356" s="200"/>
      <c r="C356" s="200"/>
      <c r="D356" s="200"/>
      <c r="E356" s="200"/>
      <c r="F356" s="200"/>
      <c r="G356" s="200"/>
      <c r="H356" s="200"/>
    </row>
    <row r="357" spans="1:8" ht="23.25">
      <c r="A357" s="200"/>
      <c r="B357" s="200"/>
      <c r="C357" s="200"/>
      <c r="D357" s="200"/>
      <c r="E357" s="200"/>
      <c r="F357" s="200"/>
      <c r="G357" s="200"/>
      <c r="H357" s="200"/>
    </row>
    <row r="358" spans="1:8" ht="23.25">
      <c r="A358" s="200"/>
      <c r="B358" s="200"/>
      <c r="C358" s="200"/>
      <c r="D358" s="200"/>
      <c r="E358" s="200"/>
      <c r="F358" s="200"/>
      <c r="G358" s="200"/>
      <c r="H358" s="200"/>
    </row>
    <row r="359" spans="1:8" ht="23.25">
      <c r="A359" s="200"/>
      <c r="B359" s="200"/>
      <c r="C359" s="200"/>
      <c r="D359" s="200"/>
      <c r="E359" s="200"/>
      <c r="F359" s="200"/>
      <c r="G359" s="200"/>
      <c r="H359" s="200"/>
    </row>
    <row r="360" spans="1:8" ht="23.25">
      <c r="A360" s="200"/>
      <c r="B360" s="200"/>
      <c r="C360" s="200"/>
      <c r="D360" s="200"/>
      <c r="E360" s="200"/>
      <c r="F360" s="200"/>
      <c r="G360" s="200"/>
      <c r="H360" s="200"/>
    </row>
    <row r="361" spans="1:8" ht="23.25">
      <c r="A361" s="200"/>
      <c r="B361" s="200"/>
      <c r="C361" s="200"/>
      <c r="D361" s="200"/>
      <c r="E361" s="200"/>
      <c r="F361" s="200"/>
      <c r="G361" s="200"/>
      <c r="H361" s="200"/>
    </row>
    <row r="362" spans="1:8" ht="23.25">
      <c r="A362" s="200"/>
      <c r="B362" s="200"/>
      <c r="C362" s="200"/>
      <c r="D362" s="200"/>
      <c r="E362" s="200"/>
      <c r="F362" s="200"/>
      <c r="G362" s="200"/>
      <c r="H362" s="200"/>
    </row>
    <row r="363" spans="1:8" ht="23.25">
      <c r="A363" s="200"/>
      <c r="B363" s="200"/>
      <c r="C363" s="200"/>
      <c r="D363" s="200"/>
      <c r="E363" s="200"/>
      <c r="F363" s="200"/>
      <c r="G363" s="200"/>
      <c r="H363" s="200"/>
    </row>
    <row r="364" spans="1:8" ht="23.25">
      <c r="A364" s="200"/>
      <c r="B364" s="200"/>
      <c r="C364" s="200"/>
      <c r="D364" s="200"/>
      <c r="E364" s="200"/>
      <c r="F364" s="200"/>
      <c r="G364" s="200"/>
      <c r="H364" s="200"/>
    </row>
    <row r="365" spans="1:8" ht="23.25">
      <c r="A365" s="200"/>
      <c r="B365" s="200"/>
      <c r="C365" s="200"/>
      <c r="D365" s="200"/>
      <c r="E365" s="200"/>
      <c r="F365" s="200"/>
      <c r="G365" s="200"/>
      <c r="H365" s="200"/>
    </row>
    <row r="366" spans="1:8" ht="23.25">
      <c r="A366" s="200"/>
      <c r="B366" s="200"/>
      <c r="C366" s="200"/>
      <c r="D366" s="200"/>
      <c r="E366" s="200"/>
      <c r="F366" s="200"/>
      <c r="G366" s="200"/>
      <c r="H366" s="200"/>
    </row>
    <row r="367" spans="1:8" ht="23.25">
      <c r="A367" s="200"/>
      <c r="B367" s="200"/>
      <c r="C367" s="200"/>
      <c r="D367" s="200"/>
      <c r="E367" s="200"/>
      <c r="F367" s="200"/>
      <c r="G367" s="200"/>
      <c r="H367" s="200"/>
    </row>
    <row r="368" spans="1:8" ht="23.25">
      <c r="A368" s="200"/>
      <c r="B368" s="200"/>
      <c r="C368" s="200"/>
      <c r="D368" s="200"/>
      <c r="E368" s="200"/>
      <c r="F368" s="200"/>
      <c r="G368" s="200"/>
      <c r="H368" s="200"/>
    </row>
    <row r="369" spans="1:8" ht="23.25">
      <c r="A369" s="200"/>
      <c r="B369" s="200"/>
      <c r="C369" s="200"/>
      <c r="D369" s="200"/>
      <c r="E369" s="200"/>
      <c r="F369" s="200"/>
      <c r="G369" s="200"/>
      <c r="H369" s="200"/>
    </row>
    <row r="370" spans="1:8" ht="23.25">
      <c r="A370" s="200"/>
      <c r="B370" s="200"/>
      <c r="C370" s="200"/>
      <c r="D370" s="200"/>
      <c r="E370" s="200"/>
      <c r="F370" s="200"/>
      <c r="G370" s="200"/>
      <c r="H370" s="200"/>
    </row>
    <row r="371" spans="1:8" ht="23.25">
      <c r="A371" s="200"/>
      <c r="B371" s="200"/>
      <c r="C371" s="200"/>
      <c r="D371" s="200"/>
      <c r="E371" s="200"/>
      <c r="F371" s="200"/>
      <c r="G371" s="200"/>
      <c r="H371" s="200"/>
    </row>
    <row r="372" spans="1:8" ht="23.25">
      <c r="A372" s="200"/>
      <c r="B372" s="200"/>
      <c r="C372" s="200"/>
      <c r="D372" s="200"/>
      <c r="E372" s="200"/>
      <c r="F372" s="200"/>
      <c r="G372" s="200"/>
      <c r="H372" s="200"/>
    </row>
    <row r="373" spans="1:8" ht="23.25">
      <c r="A373" s="200"/>
      <c r="B373" s="200"/>
      <c r="C373" s="200"/>
      <c r="D373" s="200"/>
      <c r="E373" s="200"/>
      <c r="F373" s="200"/>
      <c r="G373" s="200"/>
      <c r="H373" s="200"/>
    </row>
    <row r="374" spans="1:8" ht="23.25">
      <c r="A374" s="200"/>
      <c r="B374" s="200"/>
      <c r="C374" s="200"/>
      <c r="D374" s="200"/>
      <c r="E374" s="200"/>
      <c r="F374" s="200"/>
      <c r="G374" s="200"/>
      <c r="H374" s="200"/>
    </row>
    <row r="375" spans="1:8" ht="23.25">
      <c r="A375" s="200"/>
      <c r="B375" s="200"/>
      <c r="C375" s="200"/>
      <c r="D375" s="200"/>
      <c r="E375" s="200"/>
      <c r="F375" s="200"/>
      <c r="G375" s="200"/>
      <c r="H375" s="200"/>
    </row>
    <row r="376" spans="1:8" ht="23.25">
      <c r="A376" s="200"/>
      <c r="B376" s="200"/>
      <c r="C376" s="200"/>
      <c r="D376" s="200"/>
      <c r="E376" s="200"/>
      <c r="F376" s="200"/>
      <c r="G376" s="200"/>
      <c r="H376" s="200"/>
    </row>
    <row r="377" spans="1:8" ht="23.25">
      <c r="A377" s="200"/>
      <c r="B377" s="200"/>
      <c r="C377" s="200"/>
      <c r="D377" s="200"/>
      <c r="E377" s="200"/>
      <c r="F377" s="200"/>
      <c r="G377" s="200"/>
      <c r="H377" s="200"/>
    </row>
    <row r="378" spans="1:8" ht="23.25">
      <c r="A378" s="200"/>
      <c r="B378" s="200"/>
      <c r="C378" s="200"/>
      <c r="D378" s="200"/>
      <c r="E378" s="200"/>
      <c r="F378" s="200"/>
      <c r="G378" s="200"/>
      <c r="H378" s="200"/>
    </row>
    <row r="379" spans="1:8" ht="23.25">
      <c r="A379" s="200"/>
      <c r="B379" s="200"/>
      <c r="C379" s="200"/>
      <c r="D379" s="200"/>
      <c r="E379" s="200"/>
      <c r="F379" s="200"/>
      <c r="G379" s="200"/>
      <c r="H379" s="200"/>
    </row>
    <row r="380" spans="1:8" ht="23.25">
      <c r="A380" s="200"/>
      <c r="B380" s="200"/>
      <c r="C380" s="200"/>
      <c r="D380" s="200"/>
      <c r="E380" s="200"/>
      <c r="F380" s="200"/>
      <c r="G380" s="200"/>
      <c r="H380" s="200"/>
    </row>
    <row r="381" spans="1:8" ht="23.25">
      <c r="A381" s="200"/>
      <c r="B381" s="200"/>
      <c r="C381" s="200"/>
      <c r="D381" s="200"/>
      <c r="E381" s="200"/>
      <c r="F381" s="200"/>
      <c r="G381" s="200"/>
      <c r="H381" s="200"/>
    </row>
    <row r="382" spans="1:8" ht="23.25">
      <c r="A382" s="200"/>
      <c r="B382" s="200"/>
      <c r="C382" s="200"/>
      <c r="D382" s="200"/>
      <c r="E382" s="200"/>
      <c r="F382" s="200"/>
      <c r="G382" s="200"/>
      <c r="H382" s="200"/>
    </row>
    <row r="383" spans="1:8" ht="23.25">
      <c r="A383" s="200"/>
      <c r="B383" s="200"/>
      <c r="C383" s="200"/>
      <c r="D383" s="200"/>
      <c r="E383" s="200"/>
      <c r="F383" s="200"/>
      <c r="G383" s="200"/>
      <c r="H383" s="200"/>
    </row>
    <row r="384" spans="1:8" ht="23.25">
      <c r="A384" s="200"/>
      <c r="B384" s="200"/>
      <c r="C384" s="200"/>
      <c r="D384" s="200"/>
      <c r="E384" s="200"/>
      <c r="F384" s="200"/>
      <c r="G384" s="200"/>
      <c r="H384" s="200"/>
    </row>
    <row r="385" spans="1:8" ht="23.25">
      <c r="A385" s="200"/>
      <c r="B385" s="200"/>
      <c r="C385" s="200"/>
      <c r="D385" s="200"/>
      <c r="E385" s="200"/>
      <c r="F385" s="200"/>
      <c r="G385" s="200"/>
      <c r="H385" s="200"/>
    </row>
    <row r="386" spans="1:8" ht="23.25">
      <c r="A386" s="200"/>
      <c r="B386" s="200"/>
      <c r="C386" s="200"/>
      <c r="D386" s="200"/>
      <c r="E386" s="200"/>
      <c r="F386" s="200"/>
      <c r="G386" s="200"/>
      <c r="H386" s="200"/>
    </row>
    <row r="387" spans="1:8" ht="23.25">
      <c r="A387" s="200"/>
      <c r="B387" s="200"/>
      <c r="C387" s="200"/>
      <c r="D387" s="200"/>
      <c r="E387" s="200"/>
      <c r="F387" s="200"/>
      <c r="G387" s="200"/>
      <c r="H387" s="200"/>
    </row>
    <row r="388" spans="1:8" ht="23.25">
      <c r="A388" s="200"/>
      <c r="B388" s="200"/>
      <c r="C388" s="200"/>
      <c r="D388" s="200"/>
      <c r="E388" s="200"/>
      <c r="F388" s="200"/>
      <c r="G388" s="200"/>
      <c r="H388" s="200"/>
    </row>
    <row r="389" spans="1:8" ht="23.25">
      <c r="A389" s="200"/>
      <c r="B389" s="200"/>
      <c r="C389" s="200"/>
      <c r="D389" s="200"/>
      <c r="E389" s="200"/>
      <c r="F389" s="200"/>
      <c r="G389" s="200"/>
      <c r="H389" s="200"/>
    </row>
    <row r="390" spans="1:8" ht="23.25">
      <c r="A390" s="200"/>
      <c r="B390" s="200"/>
      <c r="C390" s="200"/>
      <c r="D390" s="200"/>
      <c r="E390" s="200"/>
      <c r="F390" s="200"/>
      <c r="G390" s="200"/>
      <c r="H390" s="200"/>
    </row>
    <row r="391" spans="1:8" ht="23.25">
      <c r="A391" s="200"/>
      <c r="B391" s="200"/>
      <c r="C391" s="200"/>
      <c r="D391" s="200"/>
      <c r="E391" s="200"/>
      <c r="F391" s="200"/>
      <c r="G391" s="200"/>
      <c r="H391" s="200"/>
    </row>
    <row r="392" spans="1:8" ht="23.25">
      <c r="A392" s="200"/>
      <c r="B392" s="200"/>
      <c r="C392" s="200"/>
      <c r="D392" s="200"/>
      <c r="E392" s="200"/>
      <c r="F392" s="200"/>
      <c r="G392" s="200"/>
      <c r="H392" s="200"/>
    </row>
    <row r="393" spans="1:8" ht="23.25">
      <c r="A393" s="200"/>
      <c r="B393" s="200"/>
      <c r="C393" s="200"/>
      <c r="D393" s="200"/>
      <c r="E393" s="200"/>
      <c r="F393" s="200"/>
      <c r="G393" s="200"/>
      <c r="H393" s="200"/>
    </row>
    <row r="394" spans="1:8" ht="23.25">
      <c r="A394" s="200"/>
      <c r="B394" s="200"/>
      <c r="C394" s="200"/>
      <c r="D394" s="200"/>
      <c r="E394" s="200"/>
      <c r="F394" s="200"/>
      <c r="G394" s="200"/>
      <c r="H394" s="200"/>
    </row>
    <row r="395" spans="1:8" ht="23.25">
      <c r="A395" s="200"/>
      <c r="B395" s="200"/>
      <c r="C395" s="200"/>
      <c r="D395" s="200"/>
      <c r="E395" s="200"/>
      <c r="F395" s="200"/>
      <c r="G395" s="200"/>
      <c r="H395" s="200"/>
    </row>
    <row r="396" spans="1:8" ht="23.25">
      <c r="A396" s="200"/>
      <c r="B396" s="200"/>
      <c r="C396" s="200"/>
      <c r="D396" s="200"/>
      <c r="E396" s="200"/>
      <c r="F396" s="200"/>
      <c r="G396" s="200"/>
      <c r="H396" s="200"/>
    </row>
    <row r="397" spans="1:8" ht="23.25">
      <c r="A397" s="200"/>
      <c r="B397" s="200"/>
      <c r="C397" s="200"/>
      <c r="D397" s="200"/>
      <c r="E397" s="200"/>
      <c r="F397" s="200"/>
      <c r="G397" s="200"/>
      <c r="H397" s="200"/>
    </row>
    <row r="398" spans="1:8" ht="23.25">
      <c r="A398" s="200"/>
      <c r="B398" s="200"/>
      <c r="C398" s="200"/>
      <c r="D398" s="200"/>
      <c r="E398" s="200"/>
      <c r="F398" s="200"/>
      <c r="G398" s="200"/>
      <c r="H398" s="200"/>
    </row>
    <row r="399" spans="1:8" ht="23.25">
      <c r="A399" s="200"/>
      <c r="B399" s="200"/>
      <c r="C399" s="200"/>
      <c r="D399" s="200"/>
      <c r="E399" s="200"/>
      <c r="F399" s="200"/>
      <c r="G399" s="200"/>
      <c r="H399" s="200"/>
    </row>
    <row r="400" spans="1:8" ht="23.25">
      <c r="A400" s="200"/>
      <c r="B400" s="200"/>
      <c r="C400" s="200"/>
      <c r="D400" s="200"/>
      <c r="E400" s="200"/>
      <c r="F400" s="200"/>
      <c r="G400" s="200"/>
      <c r="H400" s="200"/>
    </row>
    <row r="401" spans="1:8" ht="23.25">
      <c r="A401" s="200"/>
      <c r="B401" s="200"/>
      <c r="C401" s="200"/>
      <c r="D401" s="200"/>
      <c r="E401" s="200"/>
      <c r="F401" s="200"/>
      <c r="G401" s="200"/>
      <c r="H401" s="200"/>
    </row>
    <row r="402" spans="1:8" ht="23.25">
      <c r="A402" s="200"/>
      <c r="B402" s="200"/>
      <c r="C402" s="200"/>
      <c r="D402" s="200"/>
      <c r="E402" s="200"/>
      <c r="F402" s="200"/>
      <c r="G402" s="200"/>
      <c r="H402" s="200"/>
    </row>
    <row r="403" spans="1:8" ht="23.25">
      <c r="A403" s="200"/>
      <c r="B403" s="200"/>
      <c r="C403" s="200"/>
      <c r="D403" s="200"/>
      <c r="E403" s="200"/>
      <c r="F403" s="200"/>
      <c r="G403" s="200"/>
      <c r="H403" s="200"/>
    </row>
    <row r="404" spans="1:8" ht="23.25">
      <c r="A404" s="200"/>
      <c r="B404" s="200"/>
      <c r="C404" s="200"/>
      <c r="D404" s="200"/>
      <c r="E404" s="200"/>
      <c r="F404" s="200"/>
      <c r="G404" s="200"/>
      <c r="H404" s="200"/>
    </row>
    <row r="405" spans="1:8" ht="23.25">
      <c r="A405" s="200"/>
      <c r="B405" s="200"/>
      <c r="C405" s="200"/>
      <c r="D405" s="200"/>
      <c r="E405" s="200"/>
      <c r="F405" s="200"/>
      <c r="G405" s="200"/>
      <c r="H405" s="200"/>
    </row>
    <row r="406" spans="1:8" ht="23.25">
      <c r="A406" s="200"/>
      <c r="B406" s="200"/>
      <c r="C406" s="200"/>
      <c r="D406" s="200"/>
      <c r="E406" s="200"/>
      <c r="F406" s="200"/>
      <c r="G406" s="200"/>
      <c r="H406" s="200"/>
    </row>
    <row r="407" spans="1:8" ht="23.25">
      <c r="A407" s="200"/>
      <c r="B407" s="200"/>
      <c r="C407" s="200"/>
      <c r="D407" s="200"/>
      <c r="E407" s="200"/>
      <c r="F407" s="200"/>
      <c r="G407" s="200"/>
      <c r="H407" s="200"/>
    </row>
    <row r="408" spans="1:8" ht="23.25">
      <c r="A408" s="200"/>
      <c r="B408" s="200"/>
      <c r="C408" s="200"/>
      <c r="D408" s="200"/>
      <c r="E408" s="200"/>
      <c r="F408" s="200"/>
      <c r="G408" s="200"/>
      <c r="H408" s="200"/>
    </row>
    <row r="409" spans="1:8" ht="23.25">
      <c r="A409" s="200"/>
      <c r="B409" s="200"/>
      <c r="C409" s="200"/>
      <c r="D409" s="200"/>
      <c r="E409" s="200"/>
      <c r="F409" s="200"/>
      <c r="G409" s="200"/>
      <c r="H409" s="200"/>
    </row>
    <row r="410" spans="1:8" ht="23.25">
      <c r="A410" s="200"/>
      <c r="B410" s="200"/>
      <c r="C410" s="200"/>
      <c r="D410" s="200"/>
      <c r="E410" s="200"/>
      <c r="F410" s="200"/>
      <c r="G410" s="200"/>
      <c r="H410" s="200"/>
    </row>
    <row r="411" spans="1:8" ht="23.25">
      <c r="A411" s="200"/>
      <c r="B411" s="200"/>
      <c r="C411" s="200"/>
      <c r="D411" s="200"/>
      <c r="E411" s="200"/>
      <c r="F411" s="200"/>
      <c r="G411" s="200"/>
      <c r="H411" s="200"/>
    </row>
    <row r="412" spans="1:8" ht="23.25">
      <c r="A412" s="200"/>
      <c r="B412" s="200"/>
      <c r="C412" s="200"/>
      <c r="D412" s="200"/>
      <c r="E412" s="200"/>
      <c r="F412" s="200"/>
      <c r="G412" s="200"/>
      <c r="H412" s="200"/>
    </row>
    <row r="413" spans="1:8" ht="23.25">
      <c r="A413" s="200"/>
      <c r="B413" s="200"/>
      <c r="C413" s="200"/>
      <c r="D413" s="200"/>
      <c r="E413" s="200"/>
      <c r="F413" s="200"/>
      <c r="G413" s="200"/>
      <c r="H413" s="200"/>
    </row>
    <row r="414" spans="1:8" ht="23.25">
      <c r="A414" s="200"/>
      <c r="B414" s="200"/>
      <c r="C414" s="200"/>
      <c r="D414" s="200"/>
      <c r="E414" s="200"/>
      <c r="F414" s="200"/>
      <c r="G414" s="200"/>
      <c r="H414" s="200"/>
    </row>
    <row r="415" spans="1:8" ht="23.25">
      <c r="A415" s="200"/>
      <c r="B415" s="200"/>
      <c r="C415" s="200"/>
      <c r="D415" s="200"/>
      <c r="E415" s="200"/>
      <c r="F415" s="200"/>
      <c r="G415" s="200"/>
      <c r="H415" s="200"/>
    </row>
    <row r="416" spans="1:8" ht="23.25">
      <c r="A416" s="200"/>
      <c r="B416" s="200"/>
      <c r="C416" s="200"/>
      <c r="D416" s="200"/>
      <c r="E416" s="200"/>
      <c r="F416" s="200"/>
      <c r="G416" s="200"/>
      <c r="H416" s="200"/>
    </row>
    <row r="417" spans="1:8" ht="23.25">
      <c r="A417" s="200"/>
      <c r="B417" s="200"/>
      <c r="C417" s="200"/>
      <c r="D417" s="200"/>
      <c r="E417" s="200"/>
      <c r="F417" s="200"/>
      <c r="G417" s="200"/>
      <c r="H417" s="200"/>
    </row>
    <row r="418" spans="1:8" ht="23.25">
      <c r="A418" s="200"/>
      <c r="B418" s="200"/>
      <c r="C418" s="200"/>
      <c r="D418" s="200"/>
      <c r="E418" s="200"/>
      <c r="F418" s="200"/>
      <c r="G418" s="200"/>
      <c r="H418" s="200"/>
    </row>
    <row r="419" spans="1:8" ht="23.25">
      <c r="A419" s="200"/>
      <c r="B419" s="200"/>
      <c r="C419" s="200"/>
      <c r="D419" s="200"/>
      <c r="E419" s="200"/>
      <c r="F419" s="200"/>
      <c r="G419" s="200"/>
      <c r="H419" s="200"/>
    </row>
    <row r="420" spans="1:8" ht="23.25">
      <c r="A420" s="200"/>
      <c r="B420" s="200"/>
      <c r="C420" s="200"/>
      <c r="D420" s="200"/>
      <c r="E420" s="200"/>
      <c r="F420" s="200"/>
      <c r="G420" s="200"/>
      <c r="H420" s="200"/>
    </row>
    <row r="421" spans="1:8" ht="23.25">
      <c r="A421" s="200"/>
      <c r="B421" s="200"/>
      <c r="C421" s="200"/>
      <c r="D421" s="200"/>
      <c r="E421" s="200"/>
      <c r="F421" s="200"/>
      <c r="G421" s="200"/>
      <c r="H421" s="200"/>
    </row>
    <row r="422" spans="1:8" ht="23.25">
      <c r="A422" s="200"/>
      <c r="B422" s="200"/>
      <c r="C422" s="200"/>
      <c r="D422" s="200"/>
      <c r="E422" s="200"/>
      <c r="F422" s="200"/>
      <c r="G422" s="200"/>
      <c r="H422" s="200"/>
    </row>
    <row r="423" spans="1:8" ht="23.25">
      <c r="A423" s="200"/>
      <c r="B423" s="200"/>
      <c r="C423" s="200"/>
      <c r="D423" s="200"/>
      <c r="E423" s="200"/>
      <c r="F423" s="200"/>
      <c r="G423" s="200"/>
      <c r="H423" s="200"/>
    </row>
    <row r="424" spans="1:8" ht="23.25">
      <c r="A424" s="200"/>
      <c r="B424" s="200"/>
      <c r="C424" s="200"/>
      <c r="D424" s="200"/>
      <c r="E424" s="200"/>
      <c r="F424" s="200"/>
      <c r="G424" s="200"/>
      <c r="H424" s="200"/>
    </row>
    <row r="425" spans="1:8" ht="23.25">
      <c r="A425" s="200"/>
      <c r="B425" s="200"/>
      <c r="C425" s="200"/>
      <c r="D425" s="200"/>
      <c r="E425" s="200"/>
      <c r="F425" s="200"/>
      <c r="G425" s="200"/>
      <c r="H425" s="200"/>
    </row>
    <row r="426" spans="1:8" ht="23.25">
      <c r="A426" s="200"/>
      <c r="B426" s="200"/>
      <c r="C426" s="200"/>
      <c r="D426" s="200"/>
      <c r="E426" s="200"/>
      <c r="F426" s="200"/>
      <c r="G426" s="200"/>
      <c r="H426" s="200"/>
    </row>
    <row r="427" spans="1:8" ht="23.25">
      <c r="A427" s="200"/>
      <c r="B427" s="200"/>
      <c r="C427" s="200"/>
      <c r="D427" s="200"/>
      <c r="E427" s="200"/>
      <c r="F427" s="200"/>
      <c r="G427" s="200"/>
      <c r="H427" s="200"/>
    </row>
    <row r="428" spans="1:8" ht="23.25">
      <c r="A428" s="200"/>
      <c r="B428" s="200"/>
      <c r="C428" s="200"/>
      <c r="D428" s="200"/>
      <c r="E428" s="200"/>
      <c r="F428" s="200"/>
      <c r="G428" s="200"/>
      <c r="H428" s="200"/>
    </row>
    <row r="429" spans="1:8" ht="23.25">
      <c r="A429" s="200"/>
      <c r="B429" s="200"/>
      <c r="C429" s="200"/>
      <c r="D429" s="200"/>
      <c r="E429" s="200"/>
      <c r="F429" s="200"/>
      <c r="G429" s="200"/>
      <c r="H429" s="200"/>
    </row>
    <row r="430" spans="1:8" ht="23.25">
      <c r="A430" s="200"/>
      <c r="B430" s="200"/>
      <c r="C430" s="200"/>
      <c r="D430" s="200"/>
      <c r="E430" s="200"/>
      <c r="F430" s="200"/>
      <c r="G430" s="200"/>
      <c r="H430" s="200"/>
    </row>
    <row r="431" spans="1:8" ht="23.25">
      <c r="A431" s="200"/>
      <c r="B431" s="200"/>
      <c r="C431" s="200"/>
      <c r="D431" s="200"/>
      <c r="E431" s="200"/>
      <c r="F431" s="200"/>
      <c r="G431" s="200"/>
      <c r="H431" s="200"/>
    </row>
    <row r="432" spans="1:8" ht="23.25">
      <c r="A432" s="200"/>
      <c r="B432" s="200"/>
      <c r="C432" s="200"/>
      <c r="D432" s="200"/>
      <c r="E432" s="200"/>
      <c r="F432" s="200"/>
      <c r="G432" s="200"/>
      <c r="H432" s="200"/>
    </row>
    <row r="433" spans="1:8" ht="23.25">
      <c r="A433" s="200"/>
      <c r="B433" s="200"/>
      <c r="C433" s="200"/>
      <c r="D433" s="200"/>
      <c r="E433" s="200"/>
      <c r="F433" s="200"/>
      <c r="G433" s="200"/>
      <c r="H433" s="200"/>
    </row>
    <row r="434" spans="1:8" ht="23.25">
      <c r="A434" s="200"/>
      <c r="B434" s="200"/>
      <c r="C434" s="200"/>
      <c r="D434" s="200"/>
      <c r="E434" s="200"/>
      <c r="F434" s="200"/>
      <c r="G434" s="200"/>
      <c r="H434" s="200"/>
    </row>
    <row r="435" spans="1:8" ht="23.25">
      <c r="A435" s="200"/>
      <c r="B435" s="200"/>
      <c r="C435" s="200"/>
      <c r="D435" s="200"/>
      <c r="E435" s="200"/>
      <c r="F435" s="200"/>
      <c r="G435" s="200"/>
      <c r="H435" s="200"/>
    </row>
    <row r="436" spans="1:8" ht="23.25">
      <c r="A436" s="200"/>
      <c r="B436" s="200"/>
      <c r="C436" s="200"/>
      <c r="D436" s="200"/>
      <c r="E436" s="200"/>
      <c r="F436" s="200"/>
      <c r="G436" s="200"/>
      <c r="H436" s="200"/>
    </row>
    <row r="437" spans="1:8" ht="23.25">
      <c r="A437" s="200"/>
      <c r="B437" s="200"/>
      <c r="C437" s="200"/>
      <c r="D437" s="200"/>
      <c r="E437" s="200"/>
      <c r="F437" s="200"/>
      <c r="G437" s="200"/>
      <c r="H437" s="200"/>
    </row>
    <row r="438" spans="1:8" ht="23.25">
      <c r="A438" s="200"/>
      <c r="B438" s="200"/>
      <c r="C438" s="200"/>
      <c r="D438" s="200"/>
      <c r="E438" s="200"/>
      <c r="F438" s="200"/>
      <c r="G438" s="200"/>
      <c r="H438" s="200"/>
    </row>
    <row r="439" spans="1:8" ht="23.25">
      <c r="A439" s="200"/>
      <c r="B439" s="200"/>
      <c r="C439" s="200"/>
      <c r="D439" s="200"/>
      <c r="E439" s="200"/>
      <c r="F439" s="200"/>
      <c r="G439" s="200"/>
      <c r="H439" s="200"/>
    </row>
    <row r="440" spans="1:8" ht="23.25">
      <c r="A440" s="200"/>
      <c r="B440" s="200"/>
      <c r="C440" s="200"/>
      <c r="D440" s="200"/>
      <c r="E440" s="200"/>
      <c r="F440" s="200"/>
      <c r="G440" s="200"/>
      <c r="H440" s="200"/>
    </row>
    <row r="441" spans="1:8" ht="23.25">
      <c r="A441" s="200"/>
      <c r="B441" s="200"/>
      <c r="C441" s="200"/>
      <c r="D441" s="200"/>
      <c r="E441" s="200"/>
      <c r="F441" s="200"/>
      <c r="G441" s="200"/>
      <c r="H441" s="200"/>
    </row>
    <row r="442" spans="1:8" ht="23.25">
      <c r="A442" s="200"/>
      <c r="B442" s="200"/>
      <c r="C442" s="200"/>
      <c r="D442" s="200"/>
      <c r="E442" s="200"/>
      <c r="F442" s="200"/>
      <c r="G442" s="200"/>
      <c r="H442" s="200"/>
    </row>
    <row r="443" spans="1:8" ht="23.25">
      <c r="A443" s="200"/>
      <c r="B443" s="200"/>
      <c r="C443" s="200"/>
      <c r="D443" s="200"/>
      <c r="E443" s="200"/>
      <c r="F443" s="200"/>
      <c r="G443" s="200"/>
      <c r="H443" s="200"/>
    </row>
    <row r="444" spans="1:8" ht="23.25">
      <c r="A444" s="200"/>
      <c r="B444" s="200"/>
      <c r="C444" s="200"/>
      <c r="D444" s="200"/>
      <c r="E444" s="200"/>
      <c r="F444" s="200"/>
      <c r="G444" s="200"/>
      <c r="H444" s="200"/>
    </row>
    <row r="445" spans="1:8" ht="23.25">
      <c r="A445" s="200"/>
      <c r="B445" s="200"/>
      <c r="C445" s="200"/>
      <c r="D445" s="200"/>
      <c r="E445" s="200"/>
      <c r="F445" s="200"/>
      <c r="G445" s="200"/>
      <c r="H445" s="200"/>
    </row>
    <row r="446" spans="1:8" ht="23.25">
      <c r="A446" s="200"/>
      <c r="B446" s="200"/>
      <c r="C446" s="200"/>
      <c r="D446" s="200"/>
      <c r="E446" s="200"/>
      <c r="F446" s="200"/>
      <c r="G446" s="200"/>
      <c r="H446" s="200"/>
    </row>
    <row r="447" spans="1:8" ht="23.25">
      <c r="A447" s="200"/>
      <c r="B447" s="200"/>
      <c r="C447" s="200"/>
      <c r="D447" s="200"/>
      <c r="E447" s="200"/>
      <c r="F447" s="200"/>
      <c r="G447" s="200"/>
      <c r="H447" s="200"/>
    </row>
    <row r="448" spans="1:8" ht="23.25">
      <c r="A448" s="200"/>
      <c r="B448" s="200"/>
      <c r="C448" s="200"/>
      <c r="D448" s="200"/>
      <c r="E448" s="200"/>
      <c r="F448" s="200"/>
      <c r="G448" s="200"/>
      <c r="H448" s="200"/>
    </row>
    <row r="449" spans="1:8" ht="23.25">
      <c r="A449" s="200"/>
      <c r="B449" s="200"/>
      <c r="C449" s="200"/>
      <c r="D449" s="200"/>
      <c r="E449" s="200"/>
      <c r="F449" s="200"/>
      <c r="G449" s="200"/>
      <c r="H449" s="200"/>
    </row>
    <row r="450" spans="1:8" ht="23.25">
      <c r="A450" s="200"/>
      <c r="B450" s="200"/>
      <c r="C450" s="200"/>
      <c r="D450" s="200"/>
      <c r="E450" s="200"/>
      <c r="F450" s="200"/>
      <c r="G450" s="200"/>
      <c r="H450" s="200"/>
    </row>
    <row r="451" spans="1:8" ht="23.25">
      <c r="A451" s="200"/>
      <c r="B451" s="200"/>
      <c r="C451" s="200"/>
      <c r="D451" s="200"/>
      <c r="E451" s="200"/>
      <c r="F451" s="200"/>
      <c r="G451" s="200"/>
      <c r="H451" s="200"/>
    </row>
    <row r="452" spans="1:8" ht="23.25">
      <c r="A452" s="200"/>
      <c r="B452" s="200"/>
      <c r="C452" s="200"/>
      <c r="D452" s="200"/>
      <c r="E452" s="200"/>
      <c r="F452" s="200"/>
      <c r="G452" s="200"/>
      <c r="H452" s="200"/>
    </row>
    <row r="453" spans="1:8" ht="23.25">
      <c r="A453" s="200"/>
      <c r="B453" s="200"/>
      <c r="C453" s="200"/>
      <c r="D453" s="200"/>
      <c r="E453" s="200"/>
      <c r="F453" s="200"/>
      <c r="G453" s="200"/>
      <c r="H453" s="200"/>
    </row>
    <row r="454" spans="1:8" ht="23.25">
      <c r="A454" s="200"/>
      <c r="B454" s="200"/>
      <c r="C454" s="200"/>
      <c r="D454" s="200"/>
      <c r="E454" s="200"/>
      <c r="F454" s="200"/>
      <c r="G454" s="200"/>
      <c r="H454" s="200"/>
    </row>
    <row r="455" spans="1:8" ht="23.25">
      <c r="A455" s="200"/>
      <c r="B455" s="200"/>
      <c r="C455" s="200"/>
      <c r="D455" s="200"/>
      <c r="E455" s="200"/>
      <c r="F455" s="200"/>
      <c r="G455" s="200"/>
      <c r="H455" s="200"/>
    </row>
    <row r="456" spans="1:8" ht="23.25">
      <c r="A456" s="200"/>
      <c r="B456" s="200"/>
      <c r="C456" s="200"/>
      <c r="D456" s="200"/>
      <c r="E456" s="200"/>
      <c r="F456" s="200"/>
      <c r="G456" s="200"/>
      <c r="H456" s="200"/>
    </row>
    <row r="457" spans="1:8" ht="23.25">
      <c r="A457" s="200"/>
      <c r="B457" s="200"/>
      <c r="C457" s="200"/>
      <c r="D457" s="200"/>
      <c r="E457" s="200"/>
      <c r="F457" s="200"/>
      <c r="G457" s="200"/>
      <c r="H457" s="200"/>
    </row>
    <row r="458" spans="1:8" ht="23.25">
      <c r="A458" s="200"/>
      <c r="B458" s="200"/>
      <c r="C458" s="200"/>
      <c r="D458" s="200"/>
      <c r="E458" s="200"/>
      <c r="F458" s="200"/>
      <c r="G458" s="200"/>
      <c r="H458" s="200"/>
    </row>
    <row r="459" spans="1:8" ht="23.25">
      <c r="A459" s="200"/>
      <c r="B459" s="200"/>
      <c r="C459" s="200"/>
      <c r="D459" s="200"/>
      <c r="E459" s="200"/>
      <c r="F459" s="200"/>
      <c r="G459" s="200"/>
      <c r="H459" s="200"/>
    </row>
    <row r="460" spans="1:8" ht="23.25">
      <c r="A460" s="200"/>
      <c r="B460" s="200"/>
      <c r="C460" s="200"/>
      <c r="D460" s="200"/>
      <c r="E460" s="200"/>
      <c r="F460" s="200"/>
      <c r="G460" s="200"/>
      <c r="H460" s="200"/>
    </row>
    <row r="461" spans="1:8" ht="23.25">
      <c r="A461" s="200"/>
      <c r="B461" s="200"/>
      <c r="C461" s="200"/>
      <c r="D461" s="200"/>
      <c r="E461" s="200"/>
      <c r="F461" s="200"/>
      <c r="G461" s="200"/>
      <c r="H461" s="200"/>
    </row>
    <row r="462" spans="1:8" ht="23.25">
      <c r="A462" s="200"/>
      <c r="B462" s="200"/>
      <c r="C462" s="200"/>
      <c r="D462" s="200"/>
      <c r="E462" s="200"/>
      <c r="F462" s="200"/>
      <c r="G462" s="200"/>
      <c r="H462" s="200"/>
    </row>
    <row r="463" spans="1:8" ht="23.25">
      <c r="A463" s="200"/>
      <c r="B463" s="200"/>
      <c r="C463" s="200"/>
      <c r="D463" s="200"/>
      <c r="E463" s="200"/>
      <c r="F463" s="200"/>
      <c r="G463" s="200"/>
      <c r="H463" s="200"/>
    </row>
    <row r="464" spans="1:8" ht="23.25">
      <c r="A464" s="200"/>
      <c r="B464" s="200"/>
      <c r="C464" s="200"/>
      <c r="D464" s="200"/>
      <c r="E464" s="200"/>
      <c r="F464" s="200"/>
      <c r="G464" s="200"/>
      <c r="H464" s="200"/>
    </row>
    <row r="465" spans="1:8" ht="23.25">
      <c r="A465" s="200"/>
      <c r="B465" s="200"/>
      <c r="C465" s="200"/>
      <c r="D465" s="200"/>
      <c r="E465" s="200"/>
      <c r="F465" s="200"/>
      <c r="G465" s="200"/>
      <c r="H465" s="200"/>
    </row>
    <row r="466" spans="1:8" ht="23.25">
      <c r="A466" s="200"/>
      <c r="B466" s="200"/>
      <c r="C466" s="200"/>
      <c r="D466" s="200"/>
      <c r="E466" s="200"/>
      <c r="F466" s="200"/>
      <c r="G466" s="200"/>
      <c r="H466" s="200"/>
    </row>
    <row r="467" spans="1:8" ht="23.25">
      <c r="A467" s="200"/>
      <c r="B467" s="200"/>
      <c r="C467" s="200"/>
      <c r="D467" s="200"/>
      <c r="E467" s="200"/>
      <c r="F467" s="200"/>
      <c r="G467" s="200"/>
      <c r="H467" s="200"/>
    </row>
    <row r="468" spans="1:8" ht="23.25">
      <c r="A468" s="200"/>
      <c r="B468" s="200"/>
      <c r="C468" s="200"/>
      <c r="D468" s="200"/>
      <c r="E468" s="200"/>
      <c r="F468" s="200"/>
      <c r="G468" s="200"/>
      <c r="H468" s="200"/>
    </row>
    <row r="469" spans="1:8" ht="23.25">
      <c r="A469" s="200"/>
      <c r="B469" s="200"/>
      <c r="C469" s="200"/>
      <c r="D469" s="200"/>
      <c r="E469" s="200"/>
      <c r="F469" s="200"/>
      <c r="G469" s="200"/>
      <c r="H469" s="200"/>
    </row>
    <row r="470" spans="1:8" ht="23.25">
      <c r="A470" s="200"/>
      <c r="B470" s="200"/>
      <c r="C470" s="200"/>
      <c r="D470" s="200"/>
      <c r="E470" s="200"/>
      <c r="F470" s="200"/>
      <c r="G470" s="200"/>
      <c r="H470" s="200"/>
    </row>
    <row r="471" spans="1:8" ht="23.25">
      <c r="A471" s="200"/>
      <c r="B471" s="200"/>
      <c r="C471" s="200"/>
      <c r="D471" s="200"/>
      <c r="E471" s="200"/>
      <c r="F471" s="200"/>
      <c r="G471" s="200"/>
      <c r="H471" s="200"/>
    </row>
    <row r="472" spans="1:8" ht="23.25">
      <c r="A472" s="200"/>
      <c r="B472" s="200"/>
      <c r="C472" s="200"/>
      <c r="D472" s="200"/>
      <c r="E472" s="200"/>
      <c r="F472" s="200"/>
      <c r="G472" s="200"/>
      <c r="H472" s="200"/>
    </row>
    <row r="473" spans="1:8" ht="23.25">
      <c r="A473" s="200"/>
      <c r="B473" s="200"/>
      <c r="C473" s="200"/>
      <c r="D473" s="200"/>
      <c r="E473" s="200"/>
      <c r="F473" s="200"/>
      <c r="G473" s="200"/>
      <c r="H473" s="200"/>
    </row>
    <row r="474" spans="1:8" ht="23.25">
      <c r="A474" s="200"/>
      <c r="B474" s="200"/>
      <c r="C474" s="200"/>
      <c r="D474" s="200"/>
      <c r="E474" s="200"/>
      <c r="F474" s="200"/>
      <c r="G474" s="200"/>
      <c r="H474" s="200"/>
    </row>
    <row r="475" spans="1:8" ht="23.25">
      <c r="A475" s="200"/>
      <c r="B475" s="200"/>
      <c r="C475" s="200"/>
      <c r="D475" s="200"/>
      <c r="E475" s="200"/>
      <c r="F475" s="200"/>
      <c r="G475" s="200"/>
      <c r="H475" s="200"/>
    </row>
    <row r="476" spans="1:8" ht="23.25">
      <c r="A476" s="200"/>
      <c r="B476" s="200"/>
      <c r="C476" s="200"/>
      <c r="D476" s="200"/>
      <c r="E476" s="200"/>
      <c r="F476" s="200"/>
      <c r="G476" s="200"/>
      <c r="H476" s="200"/>
    </row>
    <row r="477" spans="1:8" ht="23.25">
      <c r="A477" s="200"/>
      <c r="B477" s="200"/>
      <c r="C477" s="200"/>
      <c r="D477" s="200"/>
      <c r="E477" s="200"/>
      <c r="F477" s="200"/>
      <c r="G477" s="200"/>
      <c r="H477" s="200"/>
    </row>
    <row r="478" spans="1:8" ht="23.25">
      <c r="A478" s="200"/>
      <c r="B478" s="200"/>
      <c r="C478" s="200"/>
      <c r="D478" s="200"/>
      <c r="E478" s="200"/>
      <c r="F478" s="200"/>
      <c r="G478" s="200"/>
      <c r="H478" s="200"/>
    </row>
    <row r="479" spans="1:8" ht="23.25">
      <c r="A479" s="200"/>
      <c r="B479" s="200"/>
      <c r="C479" s="200"/>
      <c r="D479" s="200"/>
      <c r="E479" s="200"/>
      <c r="F479" s="200"/>
      <c r="G479" s="200"/>
      <c r="H479" s="200"/>
    </row>
    <row r="480" spans="1:8" ht="23.25">
      <c r="A480" s="200"/>
      <c r="B480" s="200"/>
      <c r="C480" s="200"/>
      <c r="D480" s="200"/>
      <c r="E480" s="200"/>
      <c r="F480" s="200"/>
      <c r="G480" s="200"/>
      <c r="H480" s="200"/>
    </row>
    <row r="481" spans="1:8" ht="23.25">
      <c r="A481" s="200"/>
      <c r="B481" s="200"/>
      <c r="C481" s="200"/>
      <c r="D481" s="200"/>
      <c r="E481" s="200"/>
      <c r="F481" s="200"/>
      <c r="G481" s="200"/>
      <c r="H481" s="200"/>
    </row>
    <row r="482" spans="1:8" ht="23.25">
      <c r="A482" s="200"/>
      <c r="B482" s="200"/>
      <c r="C482" s="200"/>
      <c r="D482" s="200"/>
      <c r="E482" s="200"/>
      <c r="F482" s="200"/>
      <c r="G482" s="200"/>
      <c r="H482" s="200"/>
    </row>
    <row r="483" spans="1:8" ht="23.25">
      <c r="A483" s="200"/>
      <c r="B483" s="200"/>
      <c r="C483" s="200"/>
      <c r="D483" s="200"/>
      <c r="E483" s="200"/>
      <c r="F483" s="200"/>
      <c r="G483" s="200"/>
      <c r="H483" s="200"/>
    </row>
    <row r="484" spans="1:8" ht="23.25">
      <c r="A484" s="200"/>
      <c r="B484" s="200"/>
      <c r="C484" s="200"/>
      <c r="D484" s="200"/>
      <c r="E484" s="200"/>
      <c r="F484" s="200"/>
      <c r="G484" s="200"/>
      <c r="H484" s="200"/>
    </row>
    <row r="485" spans="1:8" ht="23.25">
      <c r="A485" s="200"/>
      <c r="B485" s="200"/>
      <c r="C485" s="200"/>
      <c r="D485" s="200"/>
      <c r="E485" s="200"/>
      <c r="F485" s="200"/>
      <c r="G485" s="200"/>
      <c r="H485" s="200"/>
    </row>
    <row r="486" spans="1:8" ht="23.25">
      <c r="A486" s="200"/>
      <c r="B486" s="200"/>
      <c r="C486" s="200"/>
      <c r="D486" s="200"/>
      <c r="E486" s="200"/>
      <c r="F486" s="200"/>
      <c r="G486" s="200"/>
      <c r="H486" s="200"/>
    </row>
    <row r="487" spans="1:8" ht="23.25">
      <c r="A487" s="200"/>
      <c r="B487" s="200"/>
      <c r="C487" s="200"/>
      <c r="D487" s="200"/>
      <c r="E487" s="200"/>
      <c r="F487" s="200"/>
      <c r="G487" s="200"/>
      <c r="H487" s="200"/>
    </row>
    <row r="488" spans="1:8" ht="23.25">
      <c r="A488" s="200"/>
      <c r="B488" s="200"/>
      <c r="C488" s="200"/>
      <c r="D488" s="200"/>
      <c r="E488" s="200"/>
      <c r="F488" s="200"/>
      <c r="G488" s="200"/>
      <c r="H488" s="200"/>
    </row>
    <row r="489" spans="1:8" ht="23.25">
      <c r="A489" s="200"/>
      <c r="B489" s="200"/>
      <c r="C489" s="200"/>
      <c r="D489" s="200"/>
      <c r="E489" s="200"/>
      <c r="F489" s="200"/>
      <c r="G489" s="200"/>
      <c r="H489" s="200"/>
    </row>
    <row r="490" spans="1:8" ht="23.25">
      <c r="A490" s="200"/>
      <c r="B490" s="200"/>
      <c r="C490" s="200"/>
      <c r="D490" s="200"/>
      <c r="E490" s="200"/>
      <c r="F490" s="200"/>
      <c r="G490" s="200"/>
      <c r="H490" s="200"/>
    </row>
    <row r="491" spans="1:8" ht="23.25">
      <c r="A491" s="200"/>
      <c r="B491" s="200"/>
      <c r="C491" s="200"/>
      <c r="D491" s="200"/>
      <c r="E491" s="200"/>
      <c r="F491" s="200"/>
      <c r="G491" s="200"/>
      <c r="H491" s="200"/>
    </row>
    <row r="492" spans="1:8" ht="23.25">
      <c r="A492" s="200"/>
      <c r="B492" s="200"/>
      <c r="C492" s="200"/>
      <c r="D492" s="200"/>
      <c r="E492" s="200"/>
      <c r="F492" s="200"/>
      <c r="G492" s="200"/>
      <c r="H492" s="200"/>
    </row>
    <row r="493" spans="1:8" ht="23.25">
      <c r="A493" s="200"/>
      <c r="B493" s="200"/>
      <c r="C493" s="200"/>
      <c r="D493" s="200"/>
      <c r="E493" s="200"/>
      <c r="F493" s="200"/>
      <c r="G493" s="200"/>
      <c r="H493" s="200"/>
    </row>
    <row r="494" spans="1:8" ht="23.25">
      <c r="A494" s="200"/>
      <c r="B494" s="200"/>
      <c r="C494" s="200"/>
      <c r="D494" s="200"/>
      <c r="E494" s="200"/>
      <c r="F494" s="200"/>
      <c r="G494" s="200"/>
      <c r="H494" s="200"/>
    </row>
    <row r="495" spans="1:8" ht="23.25">
      <c r="A495" s="200"/>
      <c r="B495" s="200"/>
      <c r="C495" s="200"/>
      <c r="D495" s="200"/>
      <c r="E495" s="200"/>
      <c r="F495" s="200"/>
      <c r="G495" s="200"/>
      <c r="H495" s="200"/>
    </row>
    <row r="496" spans="1:8" ht="23.25">
      <c r="A496" s="200"/>
      <c r="B496" s="200"/>
      <c r="C496" s="200"/>
      <c r="D496" s="200"/>
      <c r="E496" s="200"/>
      <c r="F496" s="200"/>
      <c r="G496" s="200"/>
      <c r="H496" s="200"/>
    </row>
    <row r="497" spans="1:8" ht="23.25">
      <c r="A497" s="200"/>
      <c r="B497" s="200"/>
      <c r="C497" s="200"/>
      <c r="D497" s="200"/>
      <c r="E497" s="200"/>
      <c r="F497" s="200"/>
      <c r="G497" s="200"/>
      <c r="H497" s="200"/>
    </row>
    <row r="498" spans="1:8" ht="23.25">
      <c r="A498" s="200"/>
      <c r="B498" s="200"/>
      <c r="C498" s="200"/>
      <c r="D498" s="200"/>
      <c r="E498" s="200"/>
      <c r="F498" s="200"/>
      <c r="G498" s="200"/>
      <c r="H498" s="200"/>
    </row>
    <row r="499" spans="1:8" ht="23.25">
      <c r="A499" s="200"/>
      <c r="B499" s="200"/>
      <c r="C499" s="200"/>
      <c r="D499" s="200"/>
      <c r="E499" s="200"/>
      <c r="F499" s="200"/>
      <c r="G499" s="200"/>
      <c r="H499" s="200"/>
    </row>
    <row r="500" spans="1:8" ht="23.25">
      <c r="A500" s="200"/>
      <c r="B500" s="200"/>
      <c r="C500" s="200"/>
      <c r="D500" s="200"/>
      <c r="E500" s="200"/>
      <c r="F500" s="200"/>
      <c r="G500" s="200"/>
      <c r="H500" s="200"/>
    </row>
    <row r="501" spans="1:8" ht="23.25">
      <c r="A501" s="200"/>
      <c r="B501" s="200"/>
      <c r="C501" s="200"/>
      <c r="D501" s="200"/>
      <c r="E501" s="200"/>
      <c r="F501" s="200"/>
      <c r="G501" s="200"/>
      <c r="H501" s="200"/>
    </row>
    <row r="502" spans="1:8" ht="23.25">
      <c r="A502" s="200"/>
      <c r="B502" s="200"/>
      <c r="C502" s="200"/>
      <c r="D502" s="200"/>
      <c r="E502" s="200"/>
      <c r="F502" s="200"/>
      <c r="G502" s="200"/>
      <c r="H502" s="200"/>
    </row>
    <row r="503" spans="1:8" ht="23.25">
      <c r="A503" s="200"/>
      <c r="B503" s="200"/>
      <c r="C503" s="200"/>
      <c r="D503" s="200"/>
      <c r="E503" s="200"/>
      <c r="F503" s="200"/>
      <c r="G503" s="200"/>
      <c r="H503" s="200"/>
    </row>
    <row r="504" spans="1:8" ht="23.25">
      <c r="A504" s="200"/>
      <c r="B504" s="200"/>
      <c r="C504" s="200"/>
      <c r="D504" s="200"/>
      <c r="E504" s="200"/>
      <c r="F504" s="200"/>
      <c r="G504" s="200"/>
      <c r="H504" s="200"/>
    </row>
    <row r="505" spans="1:8" ht="23.25">
      <c r="A505" s="200"/>
      <c r="B505" s="200"/>
      <c r="C505" s="200"/>
      <c r="D505" s="200"/>
      <c r="E505" s="200"/>
      <c r="F505" s="200"/>
      <c r="G505" s="200"/>
      <c r="H505" s="200"/>
    </row>
    <row r="506" spans="1:8" ht="23.25">
      <c r="A506" s="200"/>
      <c r="B506" s="200"/>
      <c r="C506" s="200"/>
      <c r="D506" s="200"/>
      <c r="E506" s="200"/>
      <c r="F506" s="200"/>
      <c r="G506" s="200"/>
      <c r="H506" s="200"/>
    </row>
    <row r="507" spans="1:8" ht="23.25">
      <c r="A507" s="200"/>
      <c r="B507" s="200"/>
      <c r="C507" s="200"/>
      <c r="D507" s="200"/>
      <c r="E507" s="200"/>
      <c r="F507" s="200"/>
      <c r="G507" s="200"/>
      <c r="H507" s="200"/>
    </row>
    <row r="508" spans="1:8" ht="23.25">
      <c r="A508" s="200"/>
      <c r="B508" s="200"/>
      <c r="C508" s="200"/>
      <c r="D508" s="200"/>
      <c r="E508" s="200"/>
      <c r="F508" s="200"/>
      <c r="G508" s="200"/>
      <c r="H508" s="200"/>
    </row>
    <row r="509" spans="1:8" ht="23.25">
      <c r="A509" s="200"/>
      <c r="B509" s="200"/>
      <c r="C509" s="200"/>
      <c r="D509" s="200"/>
      <c r="E509" s="200"/>
      <c r="F509" s="200"/>
      <c r="G509" s="200"/>
      <c r="H509" s="200"/>
    </row>
    <row r="510" spans="1:8" ht="23.25">
      <c r="A510" s="200"/>
      <c r="B510" s="200"/>
      <c r="C510" s="200"/>
      <c r="D510" s="200"/>
      <c r="E510" s="200"/>
      <c r="F510" s="200"/>
      <c r="G510" s="200"/>
      <c r="H510" s="200"/>
    </row>
    <row r="511" spans="1:8" ht="23.25">
      <c r="A511" s="200"/>
      <c r="B511" s="200"/>
      <c r="C511" s="200"/>
      <c r="D511" s="200"/>
      <c r="E511" s="200"/>
      <c r="F511" s="200"/>
      <c r="G511" s="200"/>
      <c r="H511" s="200"/>
    </row>
    <row r="512" spans="1:8" ht="23.25">
      <c r="A512" s="200"/>
      <c r="B512" s="200"/>
      <c r="C512" s="200"/>
      <c r="D512" s="200"/>
      <c r="E512" s="200"/>
      <c r="F512" s="200"/>
      <c r="G512" s="200"/>
      <c r="H512" s="200"/>
    </row>
    <row r="513" spans="1:8" ht="23.25">
      <c r="A513" s="200"/>
      <c r="B513" s="200"/>
      <c r="C513" s="200"/>
      <c r="D513" s="200"/>
      <c r="E513" s="200"/>
      <c r="F513" s="200"/>
      <c r="G513" s="200"/>
      <c r="H513" s="200"/>
    </row>
    <row r="514" spans="1:8" ht="23.25">
      <c r="A514" s="200"/>
      <c r="B514" s="200"/>
      <c r="C514" s="200"/>
      <c r="D514" s="200"/>
      <c r="E514" s="200"/>
      <c r="F514" s="200"/>
      <c r="G514" s="200"/>
      <c r="H514" s="200"/>
    </row>
    <row r="515" spans="1:8" ht="23.25">
      <c r="A515" s="200"/>
      <c r="B515" s="200"/>
      <c r="C515" s="200"/>
      <c r="D515" s="200"/>
      <c r="E515" s="200"/>
      <c r="F515" s="200"/>
      <c r="G515" s="200"/>
      <c r="H515" s="200"/>
    </row>
    <row r="516" spans="1:8" ht="23.25">
      <c r="A516" s="200"/>
      <c r="B516" s="200"/>
      <c r="C516" s="200"/>
      <c r="D516" s="200"/>
      <c r="E516" s="200"/>
      <c r="F516" s="200"/>
      <c r="G516" s="200"/>
      <c r="H516" s="200"/>
    </row>
    <row r="517" spans="1:8" ht="23.25">
      <c r="A517" s="200"/>
      <c r="B517" s="200"/>
      <c r="C517" s="200"/>
      <c r="D517" s="200"/>
      <c r="E517" s="200"/>
      <c r="F517" s="200"/>
      <c r="G517" s="200"/>
      <c r="H517" s="200"/>
    </row>
    <row r="518" spans="1:8" ht="23.25">
      <c r="A518" s="200"/>
      <c r="B518" s="200"/>
      <c r="C518" s="200"/>
      <c r="D518" s="200"/>
      <c r="E518" s="200"/>
      <c r="F518" s="200"/>
      <c r="G518" s="200"/>
      <c r="H518" s="200"/>
    </row>
    <row r="519" spans="1:8" ht="23.25">
      <c r="A519" s="200"/>
      <c r="B519" s="200"/>
      <c r="C519" s="200"/>
      <c r="D519" s="200"/>
      <c r="E519" s="200"/>
      <c r="F519" s="200"/>
      <c r="G519" s="200"/>
      <c r="H519" s="200"/>
    </row>
    <row r="520" spans="1:8" ht="23.25">
      <c r="A520" s="200"/>
      <c r="B520" s="200"/>
      <c r="C520" s="200"/>
      <c r="D520" s="200"/>
      <c r="E520" s="200"/>
      <c r="F520" s="200"/>
      <c r="G520" s="200"/>
      <c r="H520" s="200"/>
    </row>
    <row r="521" spans="1:8" ht="23.25">
      <c r="A521" s="200"/>
      <c r="B521" s="200"/>
      <c r="C521" s="200"/>
      <c r="D521" s="200"/>
      <c r="E521" s="200"/>
      <c r="F521" s="200"/>
      <c r="G521" s="200"/>
      <c r="H521" s="200"/>
    </row>
    <row r="522" spans="1:8" ht="23.25">
      <c r="A522" s="200"/>
      <c r="B522" s="200"/>
      <c r="C522" s="200"/>
      <c r="D522" s="200"/>
      <c r="E522" s="200"/>
      <c r="F522" s="200"/>
      <c r="G522" s="200"/>
      <c r="H522" s="200"/>
    </row>
    <row r="523" spans="1:8" ht="23.25">
      <c r="A523" s="200"/>
      <c r="B523" s="200"/>
      <c r="C523" s="200"/>
      <c r="D523" s="200"/>
      <c r="E523" s="200"/>
      <c r="F523" s="200"/>
      <c r="G523" s="200"/>
      <c r="H523" s="200"/>
    </row>
    <row r="524" spans="1:8" ht="23.25">
      <c r="A524" s="200"/>
      <c r="B524" s="200"/>
      <c r="C524" s="200"/>
      <c r="D524" s="200"/>
      <c r="E524" s="200"/>
      <c r="F524" s="200"/>
      <c r="G524" s="200"/>
      <c r="H524" s="200"/>
    </row>
    <row r="525" spans="1:8" ht="23.25">
      <c r="A525" s="200"/>
      <c r="B525" s="200"/>
      <c r="C525" s="200"/>
      <c r="D525" s="200"/>
      <c r="E525" s="200"/>
      <c r="F525" s="200"/>
      <c r="G525" s="200"/>
      <c r="H525" s="200"/>
    </row>
    <row r="526" spans="1:8" ht="23.25">
      <c r="A526" s="200"/>
      <c r="B526" s="200"/>
      <c r="C526" s="200"/>
      <c r="D526" s="200"/>
      <c r="E526" s="200"/>
      <c r="F526" s="200"/>
      <c r="G526" s="200"/>
      <c r="H526" s="200"/>
    </row>
    <row r="527" spans="1:8" ht="23.25">
      <c r="A527" s="200"/>
      <c r="B527" s="200"/>
      <c r="C527" s="200"/>
      <c r="D527" s="200"/>
      <c r="E527" s="200"/>
      <c r="F527" s="200"/>
      <c r="G527" s="200"/>
      <c r="H527" s="200"/>
    </row>
    <row r="528" spans="1:8" ht="23.25">
      <c r="A528" s="200"/>
      <c r="B528" s="200"/>
      <c r="C528" s="200"/>
      <c r="D528" s="200"/>
      <c r="E528" s="200"/>
      <c r="F528" s="200"/>
      <c r="G528" s="200"/>
      <c r="H528" s="200"/>
    </row>
    <row r="529" spans="1:8" ht="23.25">
      <c r="A529" s="200"/>
      <c r="B529" s="200"/>
      <c r="C529" s="200"/>
      <c r="D529" s="200"/>
      <c r="E529" s="200"/>
      <c r="F529" s="200"/>
      <c r="G529" s="200"/>
      <c r="H529" s="200"/>
    </row>
    <row r="530" spans="1:8" ht="23.25">
      <c r="A530" s="200"/>
      <c r="B530" s="200"/>
      <c r="C530" s="200"/>
      <c r="D530" s="200"/>
      <c r="E530" s="200"/>
      <c r="F530" s="200"/>
      <c r="G530" s="200"/>
      <c r="H530" s="200"/>
    </row>
    <row r="531" spans="1:8" ht="23.25">
      <c r="A531" s="200"/>
      <c r="B531" s="200"/>
      <c r="C531" s="200"/>
      <c r="D531" s="200"/>
      <c r="E531" s="200"/>
      <c r="F531" s="200"/>
      <c r="G531" s="200"/>
      <c r="H531" s="200"/>
    </row>
    <row r="532" spans="1:8" ht="23.25">
      <c r="A532" s="200"/>
      <c r="B532" s="200"/>
      <c r="C532" s="200"/>
      <c r="D532" s="200"/>
      <c r="E532" s="200"/>
      <c r="F532" s="200"/>
      <c r="G532" s="200"/>
      <c r="H532" s="200"/>
    </row>
    <row r="533" spans="1:8" ht="23.25">
      <c r="A533" s="200"/>
      <c r="B533" s="200"/>
      <c r="C533" s="200"/>
      <c r="D533" s="200"/>
      <c r="E533" s="200"/>
      <c r="F533" s="200"/>
      <c r="G533" s="200"/>
      <c r="H533" s="200"/>
    </row>
    <row r="534" spans="1:8" ht="23.25">
      <c r="A534" s="200"/>
      <c r="B534" s="200"/>
      <c r="C534" s="200"/>
      <c r="D534" s="200"/>
      <c r="E534" s="200"/>
      <c r="F534" s="200"/>
      <c r="G534" s="200"/>
      <c r="H534" s="200"/>
    </row>
    <row r="535" spans="1:8" ht="23.25">
      <c r="A535" s="200"/>
      <c r="B535" s="200"/>
      <c r="C535" s="200"/>
      <c r="D535" s="200"/>
      <c r="E535" s="200"/>
      <c r="F535" s="200"/>
      <c r="G535" s="200"/>
      <c r="H535" s="200"/>
    </row>
    <row r="536" spans="1:8" ht="23.25">
      <c r="A536" s="200"/>
      <c r="B536" s="200"/>
      <c r="C536" s="200"/>
      <c r="D536" s="200"/>
      <c r="E536" s="200"/>
      <c r="F536" s="200"/>
      <c r="G536" s="200"/>
      <c r="H536" s="200"/>
    </row>
    <row r="537" spans="1:8" ht="23.25">
      <c r="A537" s="200"/>
      <c r="B537" s="200"/>
      <c r="C537" s="200"/>
      <c r="D537" s="200"/>
      <c r="E537" s="200"/>
      <c r="F537" s="200"/>
      <c r="G537" s="200"/>
      <c r="H537" s="200"/>
    </row>
    <row r="538" spans="1:8" ht="23.25">
      <c r="A538" s="200"/>
      <c r="B538" s="200"/>
      <c r="C538" s="200"/>
      <c r="D538" s="200"/>
      <c r="E538" s="200"/>
      <c r="F538" s="200"/>
      <c r="G538" s="200"/>
      <c r="H538" s="200"/>
    </row>
    <row r="539" spans="1:8" ht="23.25">
      <c r="A539" s="200"/>
      <c r="B539" s="200"/>
      <c r="C539" s="200"/>
      <c r="D539" s="200"/>
      <c r="E539" s="200"/>
      <c r="F539" s="200"/>
      <c r="G539" s="200"/>
      <c r="H539" s="200"/>
    </row>
    <row r="540" spans="1:8" ht="23.25">
      <c r="A540" s="200"/>
      <c r="B540" s="200"/>
      <c r="C540" s="200"/>
      <c r="D540" s="200"/>
      <c r="E540" s="200"/>
      <c r="F540" s="200"/>
      <c r="G540" s="200"/>
      <c r="H540" s="200"/>
    </row>
    <row r="541" spans="1:8" ht="23.25">
      <c r="A541" s="200"/>
      <c r="B541" s="200"/>
      <c r="C541" s="200"/>
      <c r="D541" s="200"/>
      <c r="E541" s="200"/>
      <c r="F541" s="200"/>
      <c r="G541" s="200"/>
      <c r="H541" s="200"/>
    </row>
    <row r="542" spans="1:8" ht="23.25">
      <c r="A542" s="200"/>
      <c r="B542" s="200"/>
      <c r="C542" s="200"/>
      <c r="D542" s="200"/>
      <c r="E542" s="200"/>
      <c r="F542" s="200"/>
      <c r="G542" s="200"/>
      <c r="H542" s="200"/>
    </row>
    <row r="543" spans="1:8" ht="23.25">
      <c r="A543" s="200"/>
      <c r="B543" s="200"/>
      <c r="C543" s="200"/>
      <c r="D543" s="200"/>
      <c r="E543" s="200"/>
      <c r="F543" s="200"/>
      <c r="G543" s="200"/>
      <c r="H543" s="200"/>
    </row>
    <row r="544" spans="1:8" ht="23.25">
      <c r="A544" s="200"/>
      <c r="B544" s="200"/>
      <c r="C544" s="200"/>
      <c r="D544" s="200"/>
      <c r="E544" s="200"/>
      <c r="F544" s="200"/>
      <c r="G544" s="200"/>
      <c r="H544" s="200"/>
    </row>
    <row r="545" spans="1:8" ht="23.25">
      <c r="A545" s="200"/>
      <c r="B545" s="200"/>
      <c r="C545" s="200"/>
      <c r="D545" s="200"/>
      <c r="E545" s="200"/>
      <c r="F545" s="200"/>
      <c r="G545" s="200"/>
      <c r="H545" s="200"/>
    </row>
    <row r="546" spans="1:8" ht="23.25">
      <c r="A546" s="200"/>
      <c r="B546" s="200"/>
      <c r="C546" s="200"/>
      <c r="D546" s="200"/>
      <c r="E546" s="200"/>
      <c r="F546" s="200"/>
      <c r="G546" s="200"/>
      <c r="H546" s="200"/>
    </row>
    <row r="547" spans="1:8" ht="23.25">
      <c r="A547" s="200"/>
      <c r="B547" s="200"/>
      <c r="C547" s="200"/>
      <c r="D547" s="200"/>
      <c r="E547" s="200"/>
      <c r="F547" s="200"/>
      <c r="G547" s="200"/>
      <c r="H547" s="200"/>
    </row>
    <row r="548" spans="1:8" ht="23.25">
      <c r="A548" s="200"/>
      <c r="B548" s="200"/>
      <c r="C548" s="200"/>
      <c r="D548" s="200"/>
      <c r="E548" s="200"/>
      <c r="F548" s="200"/>
      <c r="G548" s="200"/>
      <c r="H548" s="200"/>
    </row>
    <row r="549" spans="1:8" ht="23.25">
      <c r="A549" s="200"/>
      <c r="B549" s="200"/>
      <c r="C549" s="200"/>
      <c r="D549" s="200"/>
      <c r="E549" s="200"/>
      <c r="F549" s="200"/>
      <c r="G549" s="200"/>
      <c r="H549" s="200"/>
    </row>
    <row r="550" spans="1:8" ht="23.25">
      <c r="A550" s="200"/>
      <c r="B550" s="200"/>
      <c r="C550" s="200"/>
      <c r="D550" s="200"/>
      <c r="E550" s="200"/>
      <c r="F550" s="200"/>
      <c r="G550" s="200"/>
      <c r="H550" s="200"/>
    </row>
    <row r="551" spans="1:8" ht="23.25">
      <c r="A551" s="200"/>
      <c r="B551" s="200"/>
      <c r="C551" s="200"/>
      <c r="D551" s="200"/>
      <c r="E551" s="200"/>
      <c r="F551" s="200"/>
      <c r="G551" s="200"/>
      <c r="H551" s="200"/>
    </row>
    <row r="552" spans="1:8" ht="23.25">
      <c r="A552" s="200"/>
      <c r="B552" s="200"/>
      <c r="C552" s="200"/>
      <c r="D552" s="200"/>
      <c r="E552" s="200"/>
      <c r="F552" s="200"/>
      <c r="G552" s="200"/>
      <c r="H552" s="200"/>
    </row>
    <row r="553" spans="1:8" ht="23.25">
      <c r="A553" s="200"/>
      <c r="B553" s="200"/>
      <c r="C553" s="200"/>
      <c r="D553" s="200"/>
      <c r="E553" s="200"/>
      <c r="F553" s="200"/>
      <c r="G553" s="200"/>
      <c r="H553" s="200"/>
    </row>
    <row r="554" spans="1:8" ht="23.25">
      <c r="A554" s="200"/>
      <c r="B554" s="200"/>
      <c r="C554" s="200"/>
      <c r="D554" s="200"/>
      <c r="E554" s="200"/>
      <c r="F554" s="200"/>
      <c r="G554" s="200"/>
      <c r="H554" s="200"/>
    </row>
    <row r="555" spans="1:8" ht="23.25">
      <c r="A555" s="200"/>
      <c r="B555" s="200"/>
      <c r="C555" s="200"/>
      <c r="D555" s="200"/>
      <c r="E555" s="200"/>
      <c r="F555" s="200"/>
      <c r="G555" s="200"/>
      <c r="H555" s="200"/>
    </row>
    <row r="556" spans="1:8" ht="23.25">
      <c r="A556" s="200"/>
      <c r="B556" s="200"/>
      <c r="C556" s="200"/>
      <c r="D556" s="200"/>
      <c r="E556" s="200"/>
      <c r="F556" s="200"/>
      <c r="G556" s="200"/>
      <c r="H556" s="200"/>
    </row>
    <row r="557" spans="1:8" ht="23.25">
      <c r="A557" s="200"/>
      <c r="B557" s="200"/>
      <c r="C557" s="200"/>
      <c r="D557" s="200"/>
      <c r="E557" s="200"/>
      <c r="F557" s="200"/>
      <c r="G557" s="200"/>
      <c r="H557" s="200"/>
    </row>
    <row r="558" spans="1:8" ht="23.25">
      <c r="A558" s="200"/>
      <c r="B558" s="200"/>
      <c r="C558" s="200"/>
      <c r="D558" s="200"/>
      <c r="E558" s="200"/>
      <c r="F558" s="200"/>
      <c r="G558" s="200"/>
      <c r="H558" s="200"/>
    </row>
    <row r="559" spans="1:8" ht="23.25">
      <c r="A559" s="200"/>
      <c r="B559" s="200"/>
      <c r="C559" s="200"/>
      <c r="D559" s="200"/>
      <c r="E559" s="200"/>
      <c r="F559" s="200"/>
      <c r="G559" s="200"/>
      <c r="H559" s="200"/>
    </row>
    <row r="560" spans="1:8" ht="23.25">
      <c r="A560" s="200"/>
      <c r="B560" s="200"/>
      <c r="C560" s="200"/>
      <c r="D560" s="200"/>
      <c r="E560" s="200"/>
      <c r="F560" s="200"/>
      <c r="G560" s="200"/>
      <c r="H560" s="200"/>
    </row>
    <row r="561" spans="1:8" ht="23.25">
      <c r="A561" s="200"/>
      <c r="B561" s="200"/>
      <c r="C561" s="200"/>
      <c r="D561" s="200"/>
      <c r="E561" s="200"/>
      <c r="F561" s="200"/>
      <c r="G561" s="200"/>
      <c r="H561" s="200"/>
    </row>
    <row r="562" spans="1:8" ht="23.25">
      <c r="A562" s="200"/>
      <c r="B562" s="200"/>
      <c r="C562" s="200"/>
      <c r="D562" s="200"/>
      <c r="E562" s="200"/>
      <c r="F562" s="200"/>
      <c r="G562" s="200"/>
      <c r="H562" s="200"/>
    </row>
    <row r="563" spans="1:8" ht="23.25">
      <c r="A563" s="200"/>
      <c r="B563" s="200"/>
      <c r="C563" s="200"/>
      <c r="D563" s="200"/>
      <c r="E563" s="200"/>
      <c r="F563" s="200"/>
      <c r="G563" s="200"/>
      <c r="H563" s="200"/>
    </row>
    <row r="564" spans="1:8" ht="23.25">
      <c r="A564" s="200"/>
      <c r="B564" s="200"/>
      <c r="C564" s="200"/>
      <c r="D564" s="200"/>
      <c r="E564" s="200"/>
      <c r="F564" s="200"/>
      <c r="G564" s="200"/>
      <c r="H564" s="200"/>
    </row>
    <row r="565" spans="1:8" ht="23.25">
      <c r="A565" s="200"/>
      <c r="B565" s="200"/>
      <c r="C565" s="200"/>
      <c r="D565" s="200"/>
      <c r="E565" s="200"/>
      <c r="F565" s="200"/>
      <c r="G565" s="200"/>
      <c r="H565" s="200"/>
    </row>
    <row r="566" spans="1:8" ht="23.25">
      <c r="A566" s="200"/>
      <c r="B566" s="200"/>
      <c r="C566" s="200"/>
      <c r="D566" s="200"/>
      <c r="E566" s="200"/>
      <c r="F566" s="200"/>
      <c r="G566" s="200"/>
      <c r="H566" s="200"/>
    </row>
    <row r="567" spans="1:8" ht="23.25">
      <c r="A567" s="200"/>
      <c r="B567" s="200"/>
      <c r="C567" s="200"/>
      <c r="D567" s="200"/>
      <c r="E567" s="200"/>
      <c r="F567" s="200"/>
      <c r="G567" s="200"/>
      <c r="H567" s="200"/>
    </row>
    <row r="568" spans="1:8" ht="23.25">
      <c r="A568" s="200"/>
      <c r="B568" s="200"/>
      <c r="C568" s="200"/>
      <c r="D568" s="200"/>
      <c r="E568" s="200"/>
      <c r="F568" s="200"/>
      <c r="G568" s="200"/>
      <c r="H568" s="200"/>
    </row>
    <row r="569" spans="1:8" ht="23.25">
      <c r="A569" s="200"/>
      <c r="B569" s="200"/>
      <c r="C569" s="200"/>
      <c r="D569" s="200"/>
      <c r="E569" s="200"/>
      <c r="F569" s="200"/>
      <c r="G569" s="200"/>
      <c r="H569" s="200"/>
    </row>
    <row r="570" spans="1:8" ht="23.25">
      <c r="A570" s="200"/>
      <c r="B570" s="200"/>
      <c r="C570" s="200"/>
      <c r="D570" s="200"/>
      <c r="E570" s="200"/>
      <c r="F570" s="200"/>
      <c r="G570" s="200"/>
      <c r="H570" s="200"/>
    </row>
    <row r="571" spans="1:8" ht="23.25">
      <c r="A571" s="200"/>
      <c r="B571" s="200"/>
      <c r="C571" s="200"/>
      <c r="D571" s="200"/>
      <c r="E571" s="200"/>
      <c r="F571" s="200"/>
      <c r="G571" s="200"/>
      <c r="H571" s="200"/>
    </row>
    <row r="572" spans="1:8" ht="23.25">
      <c r="A572" s="200"/>
      <c r="B572" s="200"/>
      <c r="C572" s="200"/>
      <c r="D572" s="200"/>
      <c r="E572" s="200"/>
      <c r="F572" s="200"/>
      <c r="G572" s="200"/>
      <c r="H572" s="200"/>
    </row>
    <row r="573" spans="1:8" ht="23.25">
      <c r="A573" s="200"/>
      <c r="B573" s="200"/>
      <c r="C573" s="200"/>
      <c r="D573" s="200"/>
      <c r="E573" s="200"/>
      <c r="F573" s="200"/>
      <c r="G573" s="200"/>
      <c r="H573" s="200"/>
    </row>
    <row r="574" spans="1:8" ht="23.25">
      <c r="A574" s="200"/>
      <c r="B574" s="200"/>
      <c r="C574" s="200"/>
      <c r="D574" s="200"/>
      <c r="E574" s="200"/>
      <c r="F574" s="200"/>
      <c r="G574" s="200"/>
      <c r="H574" s="200"/>
    </row>
    <row r="575" spans="1:8" ht="23.25">
      <c r="A575" s="200"/>
      <c r="B575" s="200"/>
      <c r="C575" s="200"/>
      <c r="D575" s="200"/>
      <c r="E575" s="200"/>
      <c r="F575" s="200"/>
      <c r="G575" s="200"/>
      <c r="H575" s="200"/>
    </row>
    <row r="576" spans="1:8" ht="23.25">
      <c r="A576" s="200"/>
      <c r="B576" s="200"/>
      <c r="C576" s="200"/>
      <c r="D576" s="200"/>
      <c r="E576" s="200"/>
      <c r="F576" s="200"/>
      <c r="G576" s="200"/>
      <c r="H576" s="200"/>
    </row>
    <row r="577" spans="1:8" ht="23.25">
      <c r="A577" s="200"/>
      <c r="B577" s="200"/>
      <c r="C577" s="200"/>
      <c r="D577" s="200"/>
      <c r="E577" s="200"/>
      <c r="F577" s="200"/>
      <c r="G577" s="200"/>
      <c r="H577" s="200"/>
    </row>
    <row r="578" spans="1:8" ht="23.25">
      <c r="A578" s="200"/>
      <c r="B578" s="200"/>
      <c r="C578" s="200"/>
      <c r="D578" s="200"/>
      <c r="E578" s="200"/>
      <c r="F578" s="200"/>
      <c r="G578" s="200"/>
      <c r="H578" s="200"/>
    </row>
    <row r="579" spans="1:8" ht="23.25">
      <c r="A579" s="200"/>
      <c r="B579" s="200"/>
      <c r="C579" s="200"/>
      <c r="D579" s="200"/>
      <c r="E579" s="200"/>
      <c r="F579" s="200"/>
      <c r="G579" s="200"/>
      <c r="H579" s="200"/>
    </row>
  </sheetData>
  <mergeCells count="11">
    <mergeCell ref="E14:E15"/>
    <mergeCell ref="F14:H14"/>
    <mergeCell ref="A13:B15"/>
    <mergeCell ref="A7:H7"/>
    <mergeCell ref="C13:H13"/>
    <mergeCell ref="C14:C15"/>
    <mergeCell ref="D14:D15"/>
    <mergeCell ref="A90:B90"/>
    <mergeCell ref="A91:B91"/>
    <mergeCell ref="A92:B92"/>
    <mergeCell ref="A89:B89"/>
  </mergeCells>
  <printOptions horizontalCentered="1" verticalCentered="1"/>
  <pageMargins left="0" right="0" top="0.1968503937007874" bottom="0.3937007874015748" header="0.5118110236220472" footer="0"/>
  <pageSetup horizontalDpi="300" verticalDpi="300" orientation="portrait" paperSize="9" scale="13" r:id="rId1"/>
  <headerFooter alignWithMargins="0">
    <oddFooter>&amp;C&amp;"Arial,Negrito"&amp;28Emissão ; &amp;D   às  &amp;T&amp;R&amp;"Arial,Negrito"&amp;28CAA/2003/CNS/ABR/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Datasus</cp:lastModifiedBy>
  <cp:lastPrinted>2003-05-05T14:52:11Z</cp:lastPrinted>
  <dcterms:created xsi:type="dcterms:W3CDTF">1999-08-01T22:28:23Z</dcterms:created>
  <dcterms:modified xsi:type="dcterms:W3CDTF">2003-05-05T18:46:01Z</dcterms:modified>
  <cp:category/>
  <cp:version/>
  <cp:contentType/>
  <cp:contentStatus/>
</cp:coreProperties>
</file>